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V:\ProcurementServices\PSTm04(Normile)\Security\77201-23150 Intelligent Facility and Security Systems and Solutions\FPR\02Procurement\02_RfpIfb\"/>
    </mc:Choice>
  </mc:AlternateContent>
  <xr:revisionPtr revIDLastSave="0" documentId="13_ncr:1_{402C5B6B-DFFC-4F36-9BE1-8FC20FBC5131}" xr6:coauthVersionLast="34" xr6:coauthVersionMax="34" xr10:uidLastSave="{00000000-0000-0000-0000-000000000000}"/>
  <bookViews>
    <workbookView xWindow="105" yWindow="60" windowWidth="14205" windowHeight="4425" firstSheet="15" activeTab="17" xr2:uid="{00000000-000D-0000-FFFF-FFFF00000000}"/>
  </bookViews>
  <sheets>
    <sheet name="Instructions" sheetId="2" state="hidden" r:id="rId1"/>
    <sheet name="Cover Page" sheetId="52" r:id="rId2"/>
    <sheet name="Discount Table Comparison" sheetId="12" r:id="rId3"/>
    <sheet name="Definitions" sheetId="51" r:id="rId4"/>
    <sheet name="Equipment Pricing Instructions" sheetId="53" r:id="rId5"/>
    <sheet name="Equipment Pricing" sheetId="25" r:id="rId6"/>
    <sheet name="Custom Pricing Instructions" sheetId="54" r:id="rId7"/>
    <sheet name="Custom-Built Pricing" sheetId="50" r:id="rId8"/>
    <sheet name="Labor Rate Sheet Instructions" sheetId="55" r:id="rId9"/>
    <sheet name="Region 1 Labor Rates" sheetId="37" r:id="rId10"/>
    <sheet name="Region 2 Labor Rates" sheetId="38" r:id="rId11"/>
    <sheet name="Region 3 Labor Rates" sheetId="39" r:id="rId12"/>
    <sheet name="Region 4 Labor Rates" sheetId="40" r:id="rId13"/>
    <sheet name="Region 5 Labor Rates" sheetId="41" r:id="rId14"/>
    <sheet name="Region 6 Labor Rates" sheetId="42" r:id="rId15"/>
    <sheet name="Region 7 Labor Rates" sheetId="43" r:id="rId16"/>
    <sheet name="Region 8 Labor Rates" sheetId="44" r:id="rId17"/>
    <sheet name="Region 9 Labor Rates" sheetId="45" r:id="rId18"/>
    <sheet name="Subcontractor Utilization" sheetId="49" r:id="rId19"/>
  </sheets>
  <definedNames>
    <definedName name="_xlnm._FilterDatabase" localSheetId="16" hidden="1">'Region 8 Labor Rates'!$A$5:$Q$5</definedName>
  </definedNames>
  <calcPr calcId="179021"/>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 i="49" l="1"/>
  <c r="E6" i="40"/>
  <c r="C2" i="39"/>
  <c r="C2" i="40"/>
  <c r="C2" i="41"/>
  <c r="C2" i="42"/>
  <c r="C2" i="43"/>
  <c r="C2" i="44"/>
  <c r="C2" i="45"/>
  <c r="C1" i="49"/>
  <c r="C2" i="38" l="1"/>
  <c r="C2" i="37"/>
  <c r="C2" i="50"/>
  <c r="C2" i="12"/>
  <c r="C2" i="25" l="1"/>
  <c r="A6" i="25" l="1"/>
  <c r="A7" i="25" s="1"/>
  <c r="A8" i="25" s="1"/>
  <c r="A9" i="25" s="1"/>
  <c r="A10" i="25" s="1"/>
  <c r="A11" i="25" s="1"/>
  <c r="A12" i="25" s="1"/>
  <c r="A13" i="25" s="1"/>
  <c r="A14" i="25" s="1"/>
  <c r="A15" i="25" s="1"/>
  <c r="A16" i="25" s="1"/>
  <c r="A17" i="25" s="1"/>
  <c r="G11" i="39" l="1"/>
  <c r="G14" i="39"/>
  <c r="G17" i="39"/>
  <c r="G20" i="39"/>
  <c r="G23" i="39"/>
  <c r="G26" i="39"/>
  <c r="G27" i="39"/>
  <c r="G30" i="39"/>
  <c r="G31" i="39"/>
  <c r="G34" i="39"/>
  <c r="G37" i="39"/>
  <c r="G40" i="39"/>
  <c r="G43" i="39"/>
  <c r="G46" i="39"/>
  <c r="G51" i="39"/>
  <c r="G52" i="39"/>
  <c r="G53" i="39"/>
  <c r="G54" i="39"/>
  <c r="G6" i="39"/>
  <c r="J7" i="37"/>
  <c r="K7" i="37"/>
  <c r="L7" i="37"/>
  <c r="M7" i="37" s="1"/>
  <c r="N7" i="37"/>
  <c r="O7" i="37"/>
  <c r="P7" i="37"/>
  <c r="Q7" i="37" s="1"/>
  <c r="L9" i="39"/>
  <c r="M9" i="39" s="1"/>
  <c r="N9" i="39"/>
  <c r="O9" i="39" s="1"/>
  <c r="P9" i="39"/>
  <c r="Q9" i="39" s="1"/>
  <c r="P27" i="39" l="1"/>
  <c r="Q27" i="39" s="1"/>
  <c r="N27" i="39"/>
  <c r="O27" i="39" s="1"/>
  <c r="L27" i="39"/>
  <c r="M27" i="39" s="1"/>
  <c r="J27" i="39"/>
  <c r="K27" i="39" s="1"/>
  <c r="M11" i="37" l="1"/>
  <c r="M19" i="37"/>
  <c r="Q10" i="37"/>
  <c r="Q15" i="37"/>
  <c r="Q21" i="37"/>
  <c r="J8" i="37"/>
  <c r="K8" i="37" s="1"/>
  <c r="L8" i="37"/>
  <c r="M8" i="37" s="1"/>
  <c r="N8" i="37"/>
  <c r="O8" i="37" s="1"/>
  <c r="P8" i="37"/>
  <c r="Q8" i="37" s="1"/>
  <c r="J9" i="37"/>
  <c r="K9" i="37" s="1"/>
  <c r="L9" i="37"/>
  <c r="M9" i="37" s="1"/>
  <c r="N9" i="37"/>
  <c r="O9" i="37" s="1"/>
  <c r="P9" i="37"/>
  <c r="Q9" i="37" s="1"/>
  <c r="J10" i="37"/>
  <c r="K10" i="37" s="1"/>
  <c r="L10" i="37"/>
  <c r="M10" i="37" s="1"/>
  <c r="N10" i="37"/>
  <c r="O10" i="37" s="1"/>
  <c r="P10" i="37"/>
  <c r="J11" i="37"/>
  <c r="K11" i="37" s="1"/>
  <c r="L11" i="37"/>
  <c r="N11" i="37"/>
  <c r="O11" i="37" s="1"/>
  <c r="P11" i="37"/>
  <c r="Q11" i="37" s="1"/>
  <c r="J12" i="37"/>
  <c r="K12" i="37" s="1"/>
  <c r="L12" i="37"/>
  <c r="M12" i="37" s="1"/>
  <c r="N12" i="37"/>
  <c r="O12" i="37" s="1"/>
  <c r="P12" i="37"/>
  <c r="Q12" i="37" s="1"/>
  <c r="J13" i="37"/>
  <c r="K13" i="37" s="1"/>
  <c r="L13" i="37"/>
  <c r="M13" i="37" s="1"/>
  <c r="N13" i="37"/>
  <c r="O13" i="37" s="1"/>
  <c r="P13" i="37"/>
  <c r="Q13" i="37" s="1"/>
  <c r="J14" i="37"/>
  <c r="K14" i="37" s="1"/>
  <c r="L14" i="37"/>
  <c r="M14" i="37" s="1"/>
  <c r="N14" i="37"/>
  <c r="O14" i="37" s="1"/>
  <c r="P14" i="37"/>
  <c r="Q14" i="37" s="1"/>
  <c r="J15" i="37"/>
  <c r="K15" i="37" s="1"/>
  <c r="L15" i="37"/>
  <c r="M15" i="37" s="1"/>
  <c r="N15" i="37"/>
  <c r="O15" i="37" s="1"/>
  <c r="P15" i="37"/>
  <c r="J16" i="37"/>
  <c r="K16" i="37" s="1"/>
  <c r="L16" i="37"/>
  <c r="M16" i="37" s="1"/>
  <c r="N16" i="37"/>
  <c r="O16" i="37" s="1"/>
  <c r="P16" i="37"/>
  <c r="Q16" i="37" s="1"/>
  <c r="J17" i="37"/>
  <c r="K17" i="37" s="1"/>
  <c r="L17" i="37"/>
  <c r="M17" i="37" s="1"/>
  <c r="N17" i="37"/>
  <c r="O17" i="37" s="1"/>
  <c r="P17" i="37"/>
  <c r="Q17" i="37" s="1"/>
  <c r="J18" i="37"/>
  <c r="K18" i="37" s="1"/>
  <c r="L18" i="37"/>
  <c r="M18" i="37" s="1"/>
  <c r="N18" i="37"/>
  <c r="O18" i="37" s="1"/>
  <c r="P18" i="37"/>
  <c r="Q18" i="37" s="1"/>
  <c r="J19" i="37"/>
  <c r="K19" i="37" s="1"/>
  <c r="L19" i="37"/>
  <c r="N19" i="37"/>
  <c r="O19" i="37" s="1"/>
  <c r="P19" i="37"/>
  <c r="Q19" i="37" s="1"/>
  <c r="J20" i="37"/>
  <c r="K20" i="37" s="1"/>
  <c r="L20" i="37"/>
  <c r="M20" i="37" s="1"/>
  <c r="N20" i="37"/>
  <c r="O20" i="37" s="1"/>
  <c r="P20" i="37"/>
  <c r="Q20" i="37" s="1"/>
  <c r="J21" i="37"/>
  <c r="K21" i="37" s="1"/>
  <c r="L21" i="37"/>
  <c r="M21" i="37" s="1"/>
  <c r="N21" i="37"/>
  <c r="O21" i="37" s="1"/>
  <c r="P21" i="37"/>
  <c r="J6" i="37" l="1"/>
  <c r="K6" i="37" s="1"/>
  <c r="L6" i="37"/>
  <c r="M6" i="37" s="1"/>
  <c r="N6" i="37"/>
  <c r="O6" i="37" s="1"/>
  <c r="P6" i="37"/>
  <c r="Q6" i="37" s="1"/>
  <c r="J22" i="37"/>
  <c r="K22" i="37" s="1"/>
  <c r="L22" i="37"/>
  <c r="M22" i="37" s="1"/>
  <c r="N22" i="37"/>
  <c r="O22" i="37" s="1"/>
  <c r="P22" i="37"/>
  <c r="Q22" i="37" s="1"/>
  <c r="J23" i="37"/>
  <c r="K23" i="37" s="1"/>
  <c r="L23" i="37"/>
  <c r="M23" i="37"/>
  <c r="N23" i="37"/>
  <c r="O23" i="37" s="1"/>
  <c r="P23" i="37"/>
  <c r="Q23" i="37" s="1"/>
  <c r="E47" i="39" l="1"/>
  <c r="G47" i="39" s="1"/>
  <c r="E44" i="39"/>
  <c r="G44" i="39" s="1"/>
  <c r="E41" i="39"/>
  <c r="G41" i="39" s="1"/>
  <c r="E38" i="39"/>
  <c r="G38" i="39" s="1"/>
  <c r="E35" i="39"/>
  <c r="G35" i="39" s="1"/>
  <c r="E32" i="39"/>
  <c r="G32" i="39" s="1"/>
  <c r="E24" i="39"/>
  <c r="G24" i="39" s="1"/>
  <c r="E21" i="39"/>
  <c r="G21" i="39" s="1"/>
  <c r="E18" i="39"/>
  <c r="G18" i="39" s="1"/>
  <c r="E15" i="39"/>
  <c r="G15" i="39" s="1"/>
  <c r="E13" i="39"/>
  <c r="G13" i="39" s="1"/>
  <c r="E50" i="39"/>
  <c r="G50" i="39" s="1"/>
  <c r="E12" i="39" l="1"/>
  <c r="G12" i="39" s="1"/>
  <c r="E10" i="39"/>
  <c r="G10" i="39" s="1"/>
  <c r="E22" i="38"/>
  <c r="G22" i="38" s="1"/>
  <c r="E21" i="37"/>
  <c r="J22" i="38"/>
  <c r="K22" i="38" s="1"/>
  <c r="L22" i="38"/>
  <c r="M22" i="38" s="1"/>
  <c r="N22" i="38"/>
  <c r="O22" i="38" s="1"/>
  <c r="P22" i="38"/>
  <c r="Q22" i="38" s="1"/>
  <c r="G23" i="38"/>
  <c r="P15" i="38"/>
  <c r="Q15" i="38" s="1"/>
  <c r="N15" i="38"/>
  <c r="O15" i="38" s="1"/>
  <c r="L15" i="38"/>
  <c r="M15" i="38" s="1"/>
  <c r="J15" i="38"/>
  <c r="K15" i="38" s="1"/>
  <c r="P13" i="38"/>
  <c r="Q13" i="38" s="1"/>
  <c r="J14" i="38"/>
  <c r="K14" i="38" s="1"/>
  <c r="L14" i="38"/>
  <c r="M14" i="38" s="1"/>
  <c r="N14" i="38"/>
  <c r="O14" i="38" s="1"/>
  <c r="P14" i="38"/>
  <c r="Q14" i="38"/>
  <c r="J12" i="38"/>
  <c r="K12" i="38" s="1"/>
  <c r="P37" i="40" l="1"/>
  <c r="Q37" i="40" s="1"/>
  <c r="N37" i="40"/>
  <c r="O37" i="40" s="1"/>
  <c r="L37" i="40"/>
  <c r="M37" i="40" s="1"/>
  <c r="J37" i="40"/>
  <c r="K37" i="40" s="1"/>
  <c r="G37" i="40"/>
  <c r="P36" i="40"/>
  <c r="Q36" i="40" s="1"/>
  <c r="N36" i="40"/>
  <c r="O36" i="40" s="1"/>
  <c r="L36" i="40"/>
  <c r="M36" i="40" s="1"/>
  <c r="J36" i="40"/>
  <c r="K36" i="40" s="1"/>
  <c r="E36" i="40"/>
  <c r="G36" i="40" s="1"/>
  <c r="P26" i="38"/>
  <c r="Q26" i="38" s="1"/>
  <c r="N26" i="38"/>
  <c r="O26" i="38" s="1"/>
  <c r="L26" i="38"/>
  <c r="M26" i="38" s="1"/>
  <c r="J26" i="38"/>
  <c r="K26" i="38" s="1"/>
  <c r="G26" i="38"/>
  <c r="P25" i="41"/>
  <c r="Q25" i="41" s="1"/>
  <c r="N25" i="41"/>
  <c r="O25" i="41" s="1"/>
  <c r="L25" i="41"/>
  <c r="M25" i="41" s="1"/>
  <c r="J25" i="41"/>
  <c r="K25" i="41" s="1"/>
  <c r="E25" i="41"/>
  <c r="G25" i="41" s="1"/>
  <c r="A6" i="50" l="1"/>
  <c r="A7" i="50" s="1"/>
  <c r="A8" i="50" s="1"/>
  <c r="K78" i="45"/>
  <c r="Q78" i="45" s="1"/>
  <c r="L78" i="45"/>
  <c r="N78" i="45"/>
  <c r="O78" i="45"/>
  <c r="J78" i="45"/>
  <c r="P78" i="45" s="1"/>
  <c r="E21" i="45"/>
  <c r="G21" i="45" s="1"/>
  <c r="E16" i="45"/>
  <c r="E20" i="45"/>
  <c r="G20" i="45" s="1"/>
  <c r="E19" i="45"/>
  <c r="G19" i="45" s="1"/>
  <c r="G78" i="45"/>
  <c r="M78" i="45" s="1"/>
  <c r="G81" i="45"/>
  <c r="E18" i="45"/>
  <c r="G18" i="45" s="1"/>
  <c r="E17" i="45"/>
  <c r="G17" i="45" s="1"/>
  <c r="E89" i="44" l="1"/>
  <c r="E88" i="44"/>
  <c r="J17" i="45"/>
  <c r="K17" i="45" s="1"/>
  <c r="L17" i="45"/>
  <c r="M17" i="45" s="1"/>
  <c r="N17" i="45"/>
  <c r="O17" i="45" s="1"/>
  <c r="P17" i="45"/>
  <c r="Q17" i="45" s="1"/>
  <c r="J18" i="45"/>
  <c r="K18" i="45" s="1"/>
  <c r="L18" i="45"/>
  <c r="M18" i="45" s="1"/>
  <c r="N18" i="45"/>
  <c r="O18" i="45" s="1"/>
  <c r="P18" i="45"/>
  <c r="Q18" i="45" s="1"/>
  <c r="J19" i="45"/>
  <c r="K19" i="45" s="1"/>
  <c r="L19" i="45"/>
  <c r="M19" i="45" s="1"/>
  <c r="N19" i="45"/>
  <c r="O19" i="45" s="1"/>
  <c r="P19" i="45"/>
  <c r="Q19" i="45" s="1"/>
  <c r="J20" i="45"/>
  <c r="K20" i="45" s="1"/>
  <c r="L20" i="45"/>
  <c r="M20" i="45" s="1"/>
  <c r="N20" i="45"/>
  <c r="O20" i="45" s="1"/>
  <c r="P20" i="45"/>
  <c r="Q20" i="45"/>
  <c r="J21" i="45"/>
  <c r="K21" i="45"/>
  <c r="L21" i="45"/>
  <c r="M21" i="45" s="1"/>
  <c r="N21" i="45"/>
  <c r="O21" i="45" s="1"/>
  <c r="P21" i="45"/>
  <c r="Q21" i="45" s="1"/>
  <c r="E82" i="44"/>
  <c r="E76" i="44"/>
  <c r="E70" i="44"/>
  <c r="E64" i="44"/>
  <c r="E58" i="44"/>
  <c r="E52" i="44"/>
  <c r="E46" i="44"/>
  <c r="E40" i="44"/>
  <c r="E34" i="44"/>
  <c r="E28" i="44"/>
  <c r="E22" i="44"/>
  <c r="E16" i="44" l="1"/>
  <c r="E55" i="43"/>
  <c r="G55" i="43" s="1"/>
  <c r="E51" i="43"/>
  <c r="E28" i="39"/>
  <c r="G28" i="39" s="1"/>
  <c r="J8" i="39"/>
  <c r="L8" i="39"/>
  <c r="N8" i="39"/>
  <c r="P8" i="39"/>
  <c r="E8" i="39"/>
  <c r="G8" i="39" s="1"/>
  <c r="E7" i="39"/>
  <c r="G7" i="39" s="1"/>
  <c r="E16" i="42"/>
  <c r="J66" i="41"/>
  <c r="K66" i="41" s="1"/>
  <c r="Q8" i="39" l="1"/>
  <c r="O8" i="39"/>
  <c r="M8" i="39"/>
  <c r="K8" i="39"/>
  <c r="P4" i="45" l="1"/>
  <c r="Q4" i="45" s="1"/>
  <c r="N4" i="45"/>
  <c r="O4" i="45" s="1"/>
  <c r="L4" i="45"/>
  <c r="M4" i="45" s="1"/>
  <c r="J4" i="45"/>
  <c r="K4" i="45" s="1"/>
  <c r="E4" i="45"/>
  <c r="G4" i="45" s="1"/>
  <c r="P4" i="44"/>
  <c r="Q4" i="44" s="1"/>
  <c r="N4" i="44"/>
  <c r="O4" i="44" s="1"/>
  <c r="L4" i="44"/>
  <c r="M4" i="44" s="1"/>
  <c r="J4" i="44"/>
  <c r="K4" i="44" s="1"/>
  <c r="E4" i="44"/>
  <c r="G4" i="44" s="1"/>
  <c r="P4" i="43"/>
  <c r="Q4" i="43" s="1"/>
  <c r="N4" i="43"/>
  <c r="O4" i="43" s="1"/>
  <c r="L4" i="43"/>
  <c r="M4" i="43" s="1"/>
  <c r="J4" i="43"/>
  <c r="K4" i="43" s="1"/>
  <c r="E4" i="43"/>
  <c r="G4" i="43" s="1"/>
  <c r="Q4" i="42"/>
  <c r="P4" i="42"/>
  <c r="N4" i="42"/>
  <c r="O4" i="42" s="1"/>
  <c r="L4" i="42"/>
  <c r="M4" i="42" s="1"/>
  <c r="J4" i="42"/>
  <c r="K4" i="42" s="1"/>
  <c r="E4" i="42"/>
  <c r="G4" i="42" s="1"/>
  <c r="P4" i="41"/>
  <c r="Q4" i="41" s="1"/>
  <c r="N4" i="41"/>
  <c r="O4" i="41" s="1"/>
  <c r="L4" i="41"/>
  <c r="M4" i="41" s="1"/>
  <c r="J4" i="41"/>
  <c r="K4" i="41" s="1"/>
  <c r="E4" i="41"/>
  <c r="G4" i="41" s="1"/>
  <c r="P4" i="40"/>
  <c r="Q4" i="40" s="1"/>
  <c r="N4" i="40"/>
  <c r="O4" i="40" s="1"/>
  <c r="L4" i="40"/>
  <c r="M4" i="40" s="1"/>
  <c r="J4" i="40"/>
  <c r="K4" i="40" s="1"/>
  <c r="E4" i="40"/>
  <c r="G4" i="40" s="1"/>
  <c r="P4" i="39"/>
  <c r="Q4" i="39" s="1"/>
  <c r="N4" i="39"/>
  <c r="O4" i="39" s="1"/>
  <c r="L4" i="39"/>
  <c r="M4" i="39" s="1"/>
  <c r="J4" i="39"/>
  <c r="K4" i="39" s="1"/>
  <c r="E4" i="39"/>
  <c r="G4" i="39" s="1"/>
  <c r="P4" i="38"/>
  <c r="Q4" i="38" s="1"/>
  <c r="N4" i="38"/>
  <c r="O4" i="38" s="1"/>
  <c r="L4" i="38"/>
  <c r="M4" i="38" s="1"/>
  <c r="J4" i="38"/>
  <c r="K4" i="38" s="1"/>
  <c r="E4" i="38"/>
  <c r="G4" i="38" s="1"/>
  <c r="P10" i="38" l="1"/>
  <c r="Q10" i="38" s="1"/>
  <c r="N10" i="38"/>
  <c r="O10" i="38" s="1"/>
  <c r="L10" i="38"/>
  <c r="M10" i="38" s="1"/>
  <c r="J10" i="38"/>
  <c r="K10" i="38" s="1"/>
  <c r="G10" i="38"/>
  <c r="P21" i="38" l="1"/>
  <c r="Q21" i="38" s="1"/>
  <c r="N21" i="38"/>
  <c r="O21" i="38" s="1"/>
  <c r="L21" i="38"/>
  <c r="M21" i="38" s="1"/>
  <c r="J21" i="38"/>
  <c r="K21" i="38" s="1"/>
  <c r="P20" i="38"/>
  <c r="Q20" i="38" s="1"/>
  <c r="N20" i="38"/>
  <c r="O20" i="38" s="1"/>
  <c r="L20" i="38"/>
  <c r="M20" i="38" s="1"/>
  <c r="J20" i="38"/>
  <c r="K20" i="38" s="1"/>
  <c r="P19" i="38"/>
  <c r="Q19" i="38" s="1"/>
  <c r="N19" i="38"/>
  <c r="O19" i="38" s="1"/>
  <c r="L19" i="38"/>
  <c r="M19" i="38" s="1"/>
  <c r="J19" i="38"/>
  <c r="K19" i="38" s="1"/>
  <c r="P18" i="38"/>
  <c r="Q18" i="38" s="1"/>
  <c r="N18" i="38"/>
  <c r="O18" i="38" s="1"/>
  <c r="L18" i="38"/>
  <c r="M18" i="38" s="1"/>
  <c r="J18" i="38"/>
  <c r="K18" i="38" s="1"/>
  <c r="P17" i="38"/>
  <c r="Q17" i="38" s="1"/>
  <c r="N17" i="38"/>
  <c r="O17" i="38" s="1"/>
  <c r="L17" i="38"/>
  <c r="M17" i="38" s="1"/>
  <c r="J17" i="38"/>
  <c r="K17" i="38" s="1"/>
  <c r="P16" i="38"/>
  <c r="Q16" i="38" s="1"/>
  <c r="N16" i="38"/>
  <c r="O16" i="38" s="1"/>
  <c r="L16" i="38"/>
  <c r="M16" i="38" s="1"/>
  <c r="J16" i="38"/>
  <c r="K16" i="38" s="1"/>
  <c r="N13" i="38"/>
  <c r="O13" i="38" s="1"/>
  <c r="L13" i="38"/>
  <c r="M13" i="38" s="1"/>
  <c r="J13" i="38"/>
  <c r="K13" i="38" s="1"/>
  <c r="P11" i="38"/>
  <c r="Q11" i="38" s="1"/>
  <c r="N11" i="38"/>
  <c r="O11" i="38" s="1"/>
  <c r="L11" i="38"/>
  <c r="M11" i="38" s="1"/>
  <c r="J11" i="38"/>
  <c r="K11" i="38" s="1"/>
  <c r="P9" i="38"/>
  <c r="Q9" i="38" s="1"/>
  <c r="N9" i="38"/>
  <c r="O9" i="38" s="1"/>
  <c r="L9" i="38"/>
  <c r="M9" i="38" s="1"/>
  <c r="J9" i="38"/>
  <c r="K9" i="38" s="1"/>
  <c r="P8" i="38"/>
  <c r="Q8" i="38" s="1"/>
  <c r="N8" i="38"/>
  <c r="O8" i="38" s="1"/>
  <c r="L8" i="38"/>
  <c r="M8" i="38" s="1"/>
  <c r="J8" i="38"/>
  <c r="K8" i="38" s="1"/>
  <c r="P7" i="38"/>
  <c r="Q7" i="38" s="1"/>
  <c r="N7" i="38"/>
  <c r="O7" i="38" s="1"/>
  <c r="L7" i="38"/>
  <c r="M7" i="38" s="1"/>
  <c r="J7" i="38"/>
  <c r="K7" i="38" s="1"/>
  <c r="E19" i="37"/>
  <c r="G19" i="37" s="1"/>
  <c r="J6" i="38"/>
  <c r="K6" i="38" s="1"/>
  <c r="P4" i="37" l="1"/>
  <c r="Q4" i="37" s="1"/>
  <c r="N4" i="37"/>
  <c r="O4" i="37" s="1"/>
  <c r="L4" i="37"/>
  <c r="M4" i="37" s="1"/>
  <c r="J4" i="37"/>
  <c r="K4" i="37" s="1"/>
  <c r="E4" i="37"/>
  <c r="G4" i="37" s="1"/>
  <c r="P48" i="39" l="1"/>
  <c r="Q48" i="39" s="1"/>
  <c r="N48" i="39"/>
  <c r="O48" i="39" s="1"/>
  <c r="L48" i="39"/>
  <c r="M48" i="39" s="1"/>
  <c r="J48" i="39"/>
  <c r="K48" i="39" s="1"/>
  <c r="E48" i="39"/>
  <c r="G48" i="39" s="1"/>
  <c r="P45" i="39"/>
  <c r="Q45" i="39" s="1"/>
  <c r="N45" i="39"/>
  <c r="O45" i="39" s="1"/>
  <c r="L45" i="39"/>
  <c r="M45" i="39" s="1"/>
  <c r="J45" i="39"/>
  <c r="K45" i="39" s="1"/>
  <c r="E45" i="39"/>
  <c r="G45" i="39" s="1"/>
  <c r="P42" i="39"/>
  <c r="Q42" i="39" s="1"/>
  <c r="N42" i="39"/>
  <c r="O42" i="39" s="1"/>
  <c r="L42" i="39"/>
  <c r="M42" i="39" s="1"/>
  <c r="J42" i="39"/>
  <c r="K42" i="39" s="1"/>
  <c r="E42" i="39"/>
  <c r="G42" i="39" s="1"/>
  <c r="P39" i="39"/>
  <c r="Q39" i="39" s="1"/>
  <c r="N39" i="39"/>
  <c r="O39" i="39" s="1"/>
  <c r="L39" i="39"/>
  <c r="M39" i="39" s="1"/>
  <c r="J39" i="39"/>
  <c r="K39" i="39" s="1"/>
  <c r="E39" i="39"/>
  <c r="G39" i="39" s="1"/>
  <c r="P36" i="39"/>
  <c r="Q36" i="39" s="1"/>
  <c r="N36" i="39"/>
  <c r="O36" i="39" s="1"/>
  <c r="L36" i="39"/>
  <c r="M36" i="39" s="1"/>
  <c r="J36" i="39"/>
  <c r="K36" i="39" s="1"/>
  <c r="E36" i="39"/>
  <c r="G36" i="39" s="1"/>
  <c r="P33" i="39"/>
  <c r="Q33" i="39" s="1"/>
  <c r="N33" i="39"/>
  <c r="O33" i="39" s="1"/>
  <c r="L33" i="39"/>
  <c r="M33" i="39" s="1"/>
  <c r="J33" i="39"/>
  <c r="K33" i="39" s="1"/>
  <c r="E33" i="39"/>
  <c r="G33" i="39" s="1"/>
  <c r="P29" i="39"/>
  <c r="Q29" i="39" s="1"/>
  <c r="N29" i="39"/>
  <c r="O29" i="39" s="1"/>
  <c r="L29" i="39"/>
  <c r="M29" i="39" s="1"/>
  <c r="J29" i="39"/>
  <c r="K29" i="39" s="1"/>
  <c r="E29" i="39"/>
  <c r="G29" i="39" s="1"/>
  <c r="P25" i="39"/>
  <c r="Q25" i="39" s="1"/>
  <c r="N25" i="39"/>
  <c r="O25" i="39" s="1"/>
  <c r="L25" i="39"/>
  <c r="M25" i="39" s="1"/>
  <c r="J25" i="39"/>
  <c r="K25" i="39" s="1"/>
  <c r="E25" i="39"/>
  <c r="G25" i="39" s="1"/>
  <c r="P22" i="39"/>
  <c r="Q22" i="39" s="1"/>
  <c r="N22" i="39"/>
  <c r="O22" i="39" s="1"/>
  <c r="L22" i="39"/>
  <c r="M22" i="39" s="1"/>
  <c r="J22" i="39"/>
  <c r="K22" i="39" s="1"/>
  <c r="E22" i="39"/>
  <c r="G22" i="39" s="1"/>
  <c r="P19" i="39"/>
  <c r="Q19" i="39" s="1"/>
  <c r="N19" i="39"/>
  <c r="O19" i="39" s="1"/>
  <c r="L19" i="39"/>
  <c r="M19" i="39" s="1"/>
  <c r="J19" i="39"/>
  <c r="K19" i="39" s="1"/>
  <c r="E19" i="39"/>
  <c r="G19" i="39" s="1"/>
  <c r="P16" i="39"/>
  <c r="Q16" i="39" s="1"/>
  <c r="N16" i="39"/>
  <c r="O16" i="39" s="1"/>
  <c r="L16" i="39"/>
  <c r="M16" i="39" s="1"/>
  <c r="J16" i="39"/>
  <c r="K16" i="39" s="1"/>
  <c r="E16" i="39"/>
  <c r="G16" i="39" s="1"/>
  <c r="P13" i="39"/>
  <c r="Q13" i="39" s="1"/>
  <c r="N13" i="39"/>
  <c r="O13" i="39" s="1"/>
  <c r="L13" i="39"/>
  <c r="M13" i="39" s="1"/>
  <c r="J13" i="39"/>
  <c r="K13" i="39" s="1"/>
  <c r="E16" i="37" l="1"/>
  <c r="G16" i="37" s="1"/>
  <c r="P54" i="44" l="1"/>
  <c r="N54" i="44"/>
  <c r="L54" i="44"/>
  <c r="J54" i="44"/>
  <c r="E54" i="44"/>
  <c r="G54" i="44" s="1"/>
  <c r="P53" i="44"/>
  <c r="Q53" i="44" s="1"/>
  <c r="N53" i="44"/>
  <c r="O53" i="44" s="1"/>
  <c r="L53" i="44"/>
  <c r="M53" i="44" s="1"/>
  <c r="J53" i="44"/>
  <c r="K53" i="44" s="1"/>
  <c r="E53" i="44"/>
  <c r="G53" i="44" s="1"/>
  <c r="P52" i="44"/>
  <c r="Q52" i="44" s="1"/>
  <c r="N52" i="44"/>
  <c r="O52" i="44" s="1"/>
  <c r="L52" i="44"/>
  <c r="M52" i="44" s="1"/>
  <c r="J52" i="44"/>
  <c r="K52" i="44" s="1"/>
  <c r="G52" i="44"/>
  <c r="P51" i="44"/>
  <c r="Q51" i="44" s="1"/>
  <c r="N51" i="44"/>
  <c r="O51" i="44" s="1"/>
  <c r="L51" i="44"/>
  <c r="M51" i="44" s="1"/>
  <c r="J51" i="44"/>
  <c r="K51" i="44" s="1"/>
  <c r="E51" i="44"/>
  <c r="G51" i="44" s="1"/>
  <c r="P50" i="44"/>
  <c r="N50" i="44"/>
  <c r="L50" i="44"/>
  <c r="J50" i="44"/>
  <c r="E50" i="44"/>
  <c r="G50" i="44" s="1"/>
  <c r="P49" i="44"/>
  <c r="Q49" i="44" s="1"/>
  <c r="N49" i="44"/>
  <c r="O49" i="44" s="1"/>
  <c r="L49" i="44"/>
  <c r="M49" i="44" s="1"/>
  <c r="J49" i="44"/>
  <c r="K49" i="44" s="1"/>
  <c r="E49" i="44"/>
  <c r="G49" i="44" s="1"/>
  <c r="P66" i="44"/>
  <c r="N66" i="44"/>
  <c r="L66" i="44"/>
  <c r="J66" i="44"/>
  <c r="E66" i="44"/>
  <c r="G66" i="44" s="1"/>
  <c r="P65" i="44"/>
  <c r="Q65" i="44" s="1"/>
  <c r="N65" i="44"/>
  <c r="O65" i="44" s="1"/>
  <c r="L65" i="44"/>
  <c r="M65" i="44" s="1"/>
  <c r="J65" i="44"/>
  <c r="K65" i="44" s="1"/>
  <c r="E65" i="44"/>
  <c r="G65" i="44" s="1"/>
  <c r="P64" i="44"/>
  <c r="Q64" i="44" s="1"/>
  <c r="N64" i="44"/>
  <c r="O64" i="44" s="1"/>
  <c r="L64" i="44"/>
  <c r="M64" i="44" s="1"/>
  <c r="J64" i="44"/>
  <c r="K64" i="44" s="1"/>
  <c r="G64" i="44"/>
  <c r="P63" i="44"/>
  <c r="Q63" i="44" s="1"/>
  <c r="N63" i="44"/>
  <c r="O63" i="44" s="1"/>
  <c r="L63" i="44"/>
  <c r="M63" i="44" s="1"/>
  <c r="J63" i="44"/>
  <c r="K63" i="44" s="1"/>
  <c r="E63" i="44"/>
  <c r="G63" i="44" s="1"/>
  <c r="P62" i="44"/>
  <c r="N62" i="44"/>
  <c r="L62" i="44"/>
  <c r="J62" i="44"/>
  <c r="E62" i="44"/>
  <c r="G62" i="44" s="1"/>
  <c r="P61" i="44"/>
  <c r="Q61" i="44" s="1"/>
  <c r="N61" i="44"/>
  <c r="O61" i="44" s="1"/>
  <c r="L61" i="44"/>
  <c r="M61" i="44" s="1"/>
  <c r="J61" i="44"/>
  <c r="K61" i="44" s="1"/>
  <c r="E61" i="44"/>
  <c r="G61" i="44" s="1"/>
  <c r="P24" i="44"/>
  <c r="N24" i="44"/>
  <c r="L24" i="44"/>
  <c r="M24" i="44" s="1"/>
  <c r="J24" i="44"/>
  <c r="E24" i="44"/>
  <c r="G24" i="44" s="1"/>
  <c r="P23" i="44"/>
  <c r="Q23" i="44" s="1"/>
  <c r="N23" i="44"/>
  <c r="O23" i="44" s="1"/>
  <c r="L23" i="44"/>
  <c r="M23" i="44" s="1"/>
  <c r="J23" i="44"/>
  <c r="K23" i="44" s="1"/>
  <c r="E23" i="44"/>
  <c r="G23" i="44" s="1"/>
  <c r="P22" i="44"/>
  <c r="Q22" i="44" s="1"/>
  <c r="N22" i="44"/>
  <c r="O22" i="44" s="1"/>
  <c r="L22" i="44"/>
  <c r="M22" i="44" s="1"/>
  <c r="J22" i="44"/>
  <c r="K22" i="44" s="1"/>
  <c r="G22" i="44"/>
  <c r="P21" i="44"/>
  <c r="Q21" i="44" s="1"/>
  <c r="O21" i="44"/>
  <c r="N21" i="44"/>
  <c r="L21" i="44"/>
  <c r="M21" i="44" s="1"/>
  <c r="J21" i="44"/>
  <c r="K21" i="44" s="1"/>
  <c r="E21" i="44"/>
  <c r="G21" i="44" s="1"/>
  <c r="P20" i="44"/>
  <c r="N20" i="44"/>
  <c r="L20" i="44"/>
  <c r="J20" i="44"/>
  <c r="K20" i="44" s="1"/>
  <c r="E20" i="44"/>
  <c r="G20" i="44" s="1"/>
  <c r="P19" i="44"/>
  <c r="Q19" i="44" s="1"/>
  <c r="N19" i="44"/>
  <c r="O19" i="44" s="1"/>
  <c r="L19" i="44"/>
  <c r="M19" i="44" s="1"/>
  <c r="J19" i="44"/>
  <c r="K19" i="44" s="1"/>
  <c r="E19" i="44"/>
  <c r="G19" i="44" s="1"/>
  <c r="P56" i="45"/>
  <c r="N56" i="45"/>
  <c r="L56" i="45"/>
  <c r="J56" i="45"/>
  <c r="E56" i="45"/>
  <c r="G56" i="45" s="1"/>
  <c r="P55" i="45"/>
  <c r="Q55" i="45" s="1"/>
  <c r="N55" i="45"/>
  <c r="O55" i="45" s="1"/>
  <c r="L55" i="45"/>
  <c r="M55" i="45" s="1"/>
  <c r="J55" i="45"/>
  <c r="K55" i="45" s="1"/>
  <c r="E55" i="45"/>
  <c r="G55" i="45" s="1"/>
  <c r="P54" i="45"/>
  <c r="Q54" i="45" s="1"/>
  <c r="N54" i="45"/>
  <c r="O54" i="45" s="1"/>
  <c r="L54" i="45"/>
  <c r="M54" i="45" s="1"/>
  <c r="J54" i="45"/>
  <c r="K54" i="45" s="1"/>
  <c r="E54" i="45"/>
  <c r="G54" i="45" s="1"/>
  <c r="P53" i="45"/>
  <c r="Q53" i="45" s="1"/>
  <c r="N53" i="45"/>
  <c r="O53" i="45" s="1"/>
  <c r="L53" i="45"/>
  <c r="M53" i="45" s="1"/>
  <c r="J53" i="45"/>
  <c r="K53" i="45" s="1"/>
  <c r="E53" i="45"/>
  <c r="G53" i="45" s="1"/>
  <c r="P52" i="45"/>
  <c r="N52" i="45"/>
  <c r="L52" i="45"/>
  <c r="J52" i="45"/>
  <c r="E52" i="45"/>
  <c r="P46" i="45"/>
  <c r="N46" i="45"/>
  <c r="L46" i="45"/>
  <c r="J46" i="45"/>
  <c r="E46" i="45"/>
  <c r="G46" i="45" s="1"/>
  <c r="P45" i="45"/>
  <c r="Q45" i="45" s="1"/>
  <c r="N45" i="45"/>
  <c r="O45" i="45" s="1"/>
  <c r="L45" i="45"/>
  <c r="M45" i="45" s="1"/>
  <c r="J45" i="45"/>
  <c r="K45" i="45" s="1"/>
  <c r="E45" i="45"/>
  <c r="G45" i="45" s="1"/>
  <c r="P44" i="45"/>
  <c r="Q44" i="45" s="1"/>
  <c r="N44" i="45"/>
  <c r="O44" i="45" s="1"/>
  <c r="L44" i="45"/>
  <c r="M44" i="45" s="1"/>
  <c r="J44" i="45"/>
  <c r="K44" i="45" s="1"/>
  <c r="E44" i="45"/>
  <c r="G44" i="45" s="1"/>
  <c r="P43" i="45"/>
  <c r="Q43" i="45" s="1"/>
  <c r="N43" i="45"/>
  <c r="O43" i="45" s="1"/>
  <c r="L43" i="45"/>
  <c r="M43" i="45" s="1"/>
  <c r="J43" i="45"/>
  <c r="K43" i="45" s="1"/>
  <c r="E43" i="45"/>
  <c r="G43" i="45" s="1"/>
  <c r="P42" i="45"/>
  <c r="N42" i="45"/>
  <c r="L42" i="45"/>
  <c r="J42" i="45"/>
  <c r="E42" i="45"/>
  <c r="G42" i="45" s="1"/>
  <c r="M56" i="45" l="1"/>
  <c r="M62" i="44"/>
  <c r="O24" i="44"/>
  <c r="K62" i="44"/>
  <c r="K46" i="45"/>
  <c r="M46" i="45"/>
  <c r="M42" i="45"/>
  <c r="O52" i="45"/>
  <c r="G52" i="45"/>
  <c r="K42" i="45"/>
  <c r="O56" i="45"/>
  <c r="Q56" i="45"/>
  <c r="K56" i="45"/>
  <c r="K66" i="44"/>
  <c r="O66" i="44"/>
  <c r="O62" i="44"/>
  <c r="Q62" i="44"/>
  <c r="M54" i="44"/>
  <c r="O54" i="44"/>
  <c r="K54" i="44"/>
  <c r="Q50" i="44"/>
  <c r="M50" i="44"/>
  <c r="K50" i="44"/>
  <c r="K24" i="44"/>
  <c r="M20" i="44"/>
  <c r="O20" i="44"/>
  <c r="Q20" i="44"/>
  <c r="Q42" i="45"/>
  <c r="Q46" i="45"/>
  <c r="Q52" i="45"/>
  <c r="M52" i="45"/>
  <c r="O42" i="45"/>
  <c r="O46" i="45"/>
  <c r="K52" i="45"/>
  <c r="Q66" i="44"/>
  <c r="Q24" i="44"/>
  <c r="M66" i="44"/>
  <c r="O50" i="44"/>
  <c r="Q54" i="44"/>
  <c r="P42" i="43"/>
  <c r="Q42" i="43" s="1"/>
  <c r="N42" i="43"/>
  <c r="O42" i="43" s="1"/>
  <c r="L42" i="43"/>
  <c r="M42" i="43" s="1"/>
  <c r="J42" i="43"/>
  <c r="K42" i="43" s="1"/>
  <c r="E42" i="43"/>
  <c r="G42" i="43" s="1"/>
  <c r="P41" i="43"/>
  <c r="N41" i="43"/>
  <c r="L41" i="43"/>
  <c r="J41" i="43"/>
  <c r="E41" i="43"/>
  <c r="P40" i="43"/>
  <c r="Q40" i="43" s="1"/>
  <c r="N40" i="43"/>
  <c r="O40" i="43" s="1"/>
  <c r="L40" i="43"/>
  <c r="M40" i="43" s="1"/>
  <c r="J40" i="43"/>
  <c r="K40" i="43" s="1"/>
  <c r="E40" i="43"/>
  <c r="G40" i="43" s="1"/>
  <c r="P39" i="43"/>
  <c r="Q39" i="43" s="1"/>
  <c r="N39" i="43"/>
  <c r="O39" i="43" s="1"/>
  <c r="L39" i="43"/>
  <c r="M39" i="43" s="1"/>
  <c r="J39" i="43"/>
  <c r="K39" i="43" s="1"/>
  <c r="E39" i="43"/>
  <c r="G39" i="43" s="1"/>
  <c r="P18" i="43"/>
  <c r="Q18" i="43" s="1"/>
  <c r="N18" i="43"/>
  <c r="O18" i="43" s="1"/>
  <c r="L18" i="43"/>
  <c r="M18" i="43" s="1"/>
  <c r="J18" i="43"/>
  <c r="K18" i="43" s="1"/>
  <c r="E18" i="43"/>
  <c r="G18" i="43" s="1"/>
  <c r="P17" i="43"/>
  <c r="N17" i="43"/>
  <c r="L17" i="43"/>
  <c r="J17" i="43"/>
  <c r="E17" i="43"/>
  <c r="P16" i="43"/>
  <c r="Q16" i="43" s="1"/>
  <c r="N16" i="43"/>
  <c r="O16" i="43" s="1"/>
  <c r="L16" i="43"/>
  <c r="M16" i="43" s="1"/>
  <c r="J16" i="43"/>
  <c r="K16" i="43" s="1"/>
  <c r="E16" i="43"/>
  <c r="G16" i="43" s="1"/>
  <c r="P15" i="43"/>
  <c r="Q15" i="43" s="1"/>
  <c r="N15" i="43"/>
  <c r="O15" i="43" s="1"/>
  <c r="L15" i="43"/>
  <c r="M15" i="43" s="1"/>
  <c r="J15" i="43"/>
  <c r="K15" i="43" s="1"/>
  <c r="E15" i="43"/>
  <c r="G15" i="43" s="1"/>
  <c r="K41" i="43" l="1"/>
  <c r="M41" i="43"/>
  <c r="M17" i="43"/>
  <c r="O17" i="43"/>
  <c r="O41" i="43"/>
  <c r="Q17" i="43"/>
  <c r="Q41" i="43"/>
  <c r="K17" i="43"/>
  <c r="G41" i="43"/>
  <c r="G17" i="43"/>
  <c r="P24" i="42"/>
  <c r="Q24" i="42" s="1"/>
  <c r="N24" i="42"/>
  <c r="O24" i="42" s="1"/>
  <c r="L24" i="42"/>
  <c r="M24" i="42" s="1"/>
  <c r="J24" i="42"/>
  <c r="K24" i="42" s="1"/>
  <c r="E24" i="42"/>
  <c r="G24" i="42" s="1"/>
  <c r="P23" i="42"/>
  <c r="N23" i="42"/>
  <c r="L23" i="42"/>
  <c r="J23" i="42"/>
  <c r="E23" i="42"/>
  <c r="P12" i="42"/>
  <c r="Q12" i="42" s="1"/>
  <c r="N12" i="42"/>
  <c r="O12" i="42" s="1"/>
  <c r="L12" i="42"/>
  <c r="M12" i="42" s="1"/>
  <c r="J12" i="42"/>
  <c r="K12" i="42" s="1"/>
  <c r="E12" i="42"/>
  <c r="G12" i="42" s="1"/>
  <c r="P11" i="42"/>
  <c r="N11" i="42"/>
  <c r="L11" i="42"/>
  <c r="J11" i="42"/>
  <c r="E11" i="42"/>
  <c r="G11" i="42" s="1"/>
  <c r="P18" i="41"/>
  <c r="Q18" i="41" s="1"/>
  <c r="N18" i="41"/>
  <c r="O18" i="41" s="1"/>
  <c r="L18" i="41"/>
  <c r="M18" i="41" s="1"/>
  <c r="J18" i="41"/>
  <c r="K18" i="41" s="1"/>
  <c r="E18" i="41"/>
  <c r="G18" i="41" s="1"/>
  <c r="P42" i="41"/>
  <c r="Q42" i="41" s="1"/>
  <c r="N42" i="41"/>
  <c r="O42" i="41" s="1"/>
  <c r="L42" i="41"/>
  <c r="M42" i="41" s="1"/>
  <c r="J42" i="41"/>
  <c r="K42" i="41" s="1"/>
  <c r="E42" i="41"/>
  <c r="G42" i="41" s="1"/>
  <c r="P41" i="41"/>
  <c r="Q41" i="41" s="1"/>
  <c r="N41" i="41"/>
  <c r="O41" i="41" s="1"/>
  <c r="L41" i="41"/>
  <c r="M41" i="41" s="1"/>
  <c r="J41" i="41"/>
  <c r="K41" i="41" s="1"/>
  <c r="E41" i="41"/>
  <c r="G41" i="41" s="1"/>
  <c r="P40" i="41"/>
  <c r="N40" i="41"/>
  <c r="L40" i="41"/>
  <c r="J40" i="41"/>
  <c r="E40" i="41"/>
  <c r="G40" i="41" s="1"/>
  <c r="P39" i="41"/>
  <c r="Q39" i="41" s="1"/>
  <c r="N39" i="41"/>
  <c r="O39" i="41" s="1"/>
  <c r="L39" i="41"/>
  <c r="M39" i="41" s="1"/>
  <c r="J39" i="41"/>
  <c r="K39" i="41" s="1"/>
  <c r="E39" i="41"/>
  <c r="G39" i="41" s="1"/>
  <c r="P17" i="41"/>
  <c r="Q17" i="41" s="1"/>
  <c r="N17" i="41"/>
  <c r="O17" i="41" s="1"/>
  <c r="L17" i="41"/>
  <c r="M17" i="41" s="1"/>
  <c r="J17" i="41"/>
  <c r="K17" i="41" s="1"/>
  <c r="E17" i="41"/>
  <c r="G17" i="41" s="1"/>
  <c r="P16" i="41"/>
  <c r="N16" i="41"/>
  <c r="L16" i="41"/>
  <c r="J16" i="41"/>
  <c r="E16" i="41"/>
  <c r="P15" i="41"/>
  <c r="Q15" i="41" s="1"/>
  <c r="N15" i="41"/>
  <c r="O15" i="41" s="1"/>
  <c r="L15" i="41"/>
  <c r="M15" i="41" s="1"/>
  <c r="J15" i="41"/>
  <c r="K15" i="41" s="1"/>
  <c r="E15" i="41"/>
  <c r="G15" i="41" s="1"/>
  <c r="P24" i="40"/>
  <c r="Q24" i="40" s="1"/>
  <c r="N24" i="40"/>
  <c r="O24" i="40" s="1"/>
  <c r="L24" i="40"/>
  <c r="M24" i="40" s="1"/>
  <c r="J24" i="40"/>
  <c r="K24" i="40" s="1"/>
  <c r="E24" i="40"/>
  <c r="G24" i="40" s="1"/>
  <c r="P23" i="40"/>
  <c r="Q23" i="40" s="1"/>
  <c r="N23" i="40"/>
  <c r="O23" i="40" s="1"/>
  <c r="L23" i="40"/>
  <c r="M23" i="40" s="1"/>
  <c r="J23" i="40"/>
  <c r="K23" i="40" s="1"/>
  <c r="E23" i="40"/>
  <c r="G23" i="40" s="1"/>
  <c r="O40" i="41" l="1"/>
  <c r="O11" i="42"/>
  <c r="O23" i="42"/>
  <c r="M16" i="41"/>
  <c r="K40" i="41"/>
  <c r="Q40" i="41"/>
  <c r="K11" i="42"/>
  <c r="M40" i="41"/>
  <c r="M11" i="42"/>
  <c r="M23" i="42"/>
  <c r="Q11" i="42"/>
  <c r="Q23" i="42"/>
  <c r="K23" i="42"/>
  <c r="G23" i="42"/>
  <c r="O16" i="41"/>
  <c r="Q16" i="41"/>
  <c r="G16" i="41"/>
  <c r="K16" i="41"/>
  <c r="P12" i="40"/>
  <c r="Q12" i="40" s="1"/>
  <c r="N12" i="40"/>
  <c r="O12" i="40" s="1"/>
  <c r="L12" i="40"/>
  <c r="M12" i="40" s="1"/>
  <c r="J12" i="40"/>
  <c r="K12" i="40" s="1"/>
  <c r="E12" i="40"/>
  <c r="G12" i="40" s="1"/>
  <c r="P11" i="40"/>
  <c r="Q11" i="40" s="1"/>
  <c r="N11" i="40"/>
  <c r="O11" i="40" s="1"/>
  <c r="L11" i="40"/>
  <c r="M11" i="40" s="1"/>
  <c r="J11" i="40"/>
  <c r="K11" i="40" s="1"/>
  <c r="E11" i="40"/>
  <c r="G11" i="40" s="1"/>
  <c r="P35" i="39"/>
  <c r="N35" i="39"/>
  <c r="L35" i="39"/>
  <c r="J35" i="39"/>
  <c r="P34" i="39"/>
  <c r="Q34" i="39" s="1"/>
  <c r="N34" i="39"/>
  <c r="O34" i="39" s="1"/>
  <c r="L34" i="39"/>
  <c r="M34" i="39" s="1"/>
  <c r="J34" i="39"/>
  <c r="K34" i="39" s="1"/>
  <c r="P15" i="39"/>
  <c r="N15" i="39"/>
  <c r="L15" i="39"/>
  <c r="J15" i="39"/>
  <c r="P14" i="39"/>
  <c r="Q14" i="39" s="1"/>
  <c r="N14" i="39"/>
  <c r="O14" i="39" s="1"/>
  <c r="L14" i="39"/>
  <c r="M14" i="39" s="1"/>
  <c r="J14" i="39"/>
  <c r="K14" i="39" s="1"/>
  <c r="G16" i="38"/>
  <c r="G8" i="38"/>
  <c r="E10" i="37"/>
  <c r="G10" i="37" s="1"/>
  <c r="M15" i="39" l="1"/>
  <c r="K35" i="39"/>
  <c r="M35" i="39"/>
  <c r="Q15" i="39"/>
  <c r="O15" i="39"/>
  <c r="K15" i="39"/>
  <c r="Q35" i="39"/>
  <c r="O35" i="39"/>
  <c r="P39" i="42" l="1"/>
  <c r="Q39" i="42" s="1"/>
  <c r="N39" i="42"/>
  <c r="O39" i="42" s="1"/>
  <c r="L39" i="42"/>
  <c r="M39" i="42" s="1"/>
  <c r="J39" i="42"/>
  <c r="K39" i="42" s="1"/>
  <c r="E39" i="42"/>
  <c r="G39" i="42" s="1"/>
  <c r="P38" i="42"/>
  <c r="Q38" i="42" s="1"/>
  <c r="N38" i="42"/>
  <c r="O38" i="42" s="1"/>
  <c r="L38" i="42"/>
  <c r="M38" i="42" s="1"/>
  <c r="J38" i="42"/>
  <c r="K38" i="42" s="1"/>
  <c r="E38" i="42"/>
  <c r="G38" i="42" s="1"/>
  <c r="P65" i="43"/>
  <c r="Q65" i="43" s="1"/>
  <c r="N65" i="43"/>
  <c r="O65" i="43" s="1"/>
  <c r="L65" i="43"/>
  <c r="M65" i="43" s="1"/>
  <c r="J65" i="43"/>
  <c r="K65" i="43" s="1"/>
  <c r="E65" i="43"/>
  <c r="G65" i="43" s="1"/>
  <c r="E64" i="43"/>
  <c r="E35" i="42"/>
  <c r="P60" i="43" l="1"/>
  <c r="Q60" i="43" s="1"/>
  <c r="N60" i="43"/>
  <c r="O60" i="43" s="1"/>
  <c r="L60" i="43"/>
  <c r="M60" i="43" s="1"/>
  <c r="J60" i="43"/>
  <c r="K60" i="43" s="1"/>
  <c r="G60" i="43"/>
  <c r="P62" i="43"/>
  <c r="Q62" i="43" s="1"/>
  <c r="N62" i="43"/>
  <c r="O62" i="43" s="1"/>
  <c r="L62" i="43"/>
  <c r="M62" i="43" s="1"/>
  <c r="J62" i="43"/>
  <c r="K62" i="43" s="1"/>
  <c r="G62" i="43"/>
  <c r="P61" i="41"/>
  <c r="Q61" i="41" s="1"/>
  <c r="N61" i="41"/>
  <c r="O61" i="41" s="1"/>
  <c r="L61" i="41"/>
  <c r="M61" i="41" s="1"/>
  <c r="J61" i="41"/>
  <c r="K61" i="41" s="1"/>
  <c r="G61" i="41"/>
  <c r="P93" i="44" l="1"/>
  <c r="Q93" i="44" s="1"/>
  <c r="N93" i="44"/>
  <c r="O93" i="44" s="1"/>
  <c r="L93" i="44"/>
  <c r="M93" i="44" s="1"/>
  <c r="J93" i="44"/>
  <c r="K93" i="44" s="1"/>
  <c r="G93" i="44"/>
  <c r="P79" i="45"/>
  <c r="Q79" i="45" s="1"/>
  <c r="N79" i="45"/>
  <c r="O79" i="45" s="1"/>
  <c r="L79" i="45"/>
  <c r="M79" i="45" s="1"/>
  <c r="J79" i="45"/>
  <c r="E79" i="45"/>
  <c r="G79" i="45" s="1"/>
  <c r="E80" i="45"/>
  <c r="G80" i="45" s="1"/>
  <c r="P53" i="39"/>
  <c r="Q53" i="39" s="1"/>
  <c r="N53" i="39"/>
  <c r="O53" i="39" s="1"/>
  <c r="L53" i="39"/>
  <c r="M53" i="39" s="1"/>
  <c r="J53" i="39"/>
  <c r="K53" i="39" s="1"/>
  <c r="P62" i="41"/>
  <c r="Q62" i="41" s="1"/>
  <c r="N62" i="41"/>
  <c r="O62" i="41" s="1"/>
  <c r="L62" i="41"/>
  <c r="M62" i="41" s="1"/>
  <c r="J62" i="41"/>
  <c r="K62" i="41" s="1"/>
  <c r="G62" i="41"/>
  <c r="P52" i="39"/>
  <c r="Q52" i="39" s="1"/>
  <c r="N52" i="39"/>
  <c r="O52" i="39" s="1"/>
  <c r="L52" i="39"/>
  <c r="M52" i="39" s="1"/>
  <c r="J52" i="39"/>
  <c r="K52" i="39" s="1"/>
  <c r="E34" i="40"/>
  <c r="K79" i="45" l="1"/>
  <c r="P64" i="41"/>
  <c r="Q64" i="41" s="1"/>
  <c r="N64" i="41"/>
  <c r="O64" i="41" s="1"/>
  <c r="L64" i="41"/>
  <c r="M64" i="41" s="1"/>
  <c r="J64" i="41"/>
  <c r="K64" i="41" s="1"/>
  <c r="G64" i="41"/>
  <c r="P63" i="43"/>
  <c r="Q63" i="43" s="1"/>
  <c r="N63" i="43"/>
  <c r="O63" i="43" s="1"/>
  <c r="L63" i="43"/>
  <c r="M63" i="43" s="1"/>
  <c r="J63" i="43"/>
  <c r="K63" i="43" s="1"/>
  <c r="G63" i="43"/>
  <c r="P64" i="43"/>
  <c r="Q64" i="43" s="1"/>
  <c r="N64" i="43"/>
  <c r="O64" i="43" s="1"/>
  <c r="L64" i="43"/>
  <c r="M64" i="43" s="1"/>
  <c r="J64" i="43"/>
  <c r="K64" i="43" s="1"/>
  <c r="G64" i="43"/>
  <c r="L34" i="42"/>
  <c r="M34" i="42" s="1"/>
  <c r="E34" i="42"/>
  <c r="G34" i="42" s="1"/>
  <c r="P66" i="45" l="1"/>
  <c r="N66" i="45"/>
  <c r="L66" i="45"/>
  <c r="J66" i="45"/>
  <c r="E66" i="45"/>
  <c r="G66" i="45" s="1"/>
  <c r="P65" i="45"/>
  <c r="Q65" i="45" s="1"/>
  <c r="N65" i="45"/>
  <c r="O65" i="45" s="1"/>
  <c r="L65" i="45"/>
  <c r="M65" i="45" s="1"/>
  <c r="J65" i="45"/>
  <c r="K65" i="45" s="1"/>
  <c r="E65" i="45"/>
  <c r="G65" i="45" s="1"/>
  <c r="P64" i="45"/>
  <c r="Q64" i="45" s="1"/>
  <c r="N64" i="45"/>
  <c r="O64" i="45" s="1"/>
  <c r="L64" i="45"/>
  <c r="M64" i="45" s="1"/>
  <c r="J64" i="45"/>
  <c r="K64" i="45" s="1"/>
  <c r="E64" i="45"/>
  <c r="G64" i="45" s="1"/>
  <c r="P63" i="45"/>
  <c r="Q63" i="45" s="1"/>
  <c r="N63" i="45"/>
  <c r="O63" i="45" s="1"/>
  <c r="L63" i="45"/>
  <c r="M63" i="45" s="1"/>
  <c r="J63" i="45"/>
  <c r="K63" i="45" s="1"/>
  <c r="E63" i="45"/>
  <c r="G63" i="45" s="1"/>
  <c r="P62" i="45"/>
  <c r="N62" i="45"/>
  <c r="L62" i="45"/>
  <c r="J62" i="45"/>
  <c r="E62" i="45"/>
  <c r="G62" i="45" s="1"/>
  <c r="M62" i="45" l="1"/>
  <c r="K62" i="45"/>
  <c r="K66" i="45"/>
  <c r="M66" i="45"/>
  <c r="O66" i="45"/>
  <c r="Q62" i="45"/>
  <c r="Q66" i="45"/>
  <c r="O62" i="45"/>
  <c r="P46" i="41"/>
  <c r="Q46" i="41" s="1"/>
  <c r="N46" i="41"/>
  <c r="O46" i="41" s="1"/>
  <c r="L46" i="41"/>
  <c r="M46" i="41" s="1"/>
  <c r="J46" i="41"/>
  <c r="K46" i="41" s="1"/>
  <c r="E46" i="41"/>
  <c r="G46" i="41" s="1"/>
  <c r="P45" i="41"/>
  <c r="Q45" i="41" s="1"/>
  <c r="N45" i="41"/>
  <c r="O45" i="41" s="1"/>
  <c r="L45" i="41"/>
  <c r="M45" i="41" s="1"/>
  <c r="J45" i="41"/>
  <c r="K45" i="41" s="1"/>
  <c r="E45" i="41"/>
  <c r="G45" i="41" s="1"/>
  <c r="P44" i="41"/>
  <c r="N44" i="41"/>
  <c r="L44" i="41"/>
  <c r="J44" i="41"/>
  <c r="E44" i="41"/>
  <c r="P43" i="41"/>
  <c r="Q43" i="41" s="1"/>
  <c r="N43" i="41"/>
  <c r="O43" i="41" s="1"/>
  <c r="L43" i="41"/>
  <c r="M43" i="41" s="1"/>
  <c r="J43" i="41"/>
  <c r="K43" i="41" s="1"/>
  <c r="E43" i="41"/>
  <c r="G43" i="41" s="1"/>
  <c r="P72" i="44"/>
  <c r="N72" i="44"/>
  <c r="L72" i="44"/>
  <c r="J72" i="44"/>
  <c r="E72" i="44"/>
  <c r="G72" i="44" s="1"/>
  <c r="P71" i="44"/>
  <c r="Q71" i="44" s="1"/>
  <c r="N71" i="44"/>
  <c r="O71" i="44" s="1"/>
  <c r="L71" i="44"/>
  <c r="M71" i="44" s="1"/>
  <c r="J71" i="44"/>
  <c r="K71" i="44" s="1"/>
  <c r="E71" i="44"/>
  <c r="G71" i="44" s="1"/>
  <c r="P70" i="44"/>
  <c r="Q70" i="44" s="1"/>
  <c r="N70" i="44"/>
  <c r="O70" i="44" s="1"/>
  <c r="L70" i="44"/>
  <c r="M70" i="44" s="1"/>
  <c r="J70" i="44"/>
  <c r="K70" i="44" s="1"/>
  <c r="G70" i="44"/>
  <c r="P69" i="44"/>
  <c r="Q69" i="44" s="1"/>
  <c r="N69" i="44"/>
  <c r="O69" i="44" s="1"/>
  <c r="L69" i="44"/>
  <c r="M69" i="44" s="1"/>
  <c r="J69" i="44"/>
  <c r="K69" i="44" s="1"/>
  <c r="E69" i="44"/>
  <c r="G69" i="44" s="1"/>
  <c r="P68" i="44"/>
  <c r="N68" i="44"/>
  <c r="L68" i="44"/>
  <c r="J68" i="44"/>
  <c r="E68" i="44"/>
  <c r="G68" i="44" s="1"/>
  <c r="P67" i="44"/>
  <c r="Q67" i="44" s="1"/>
  <c r="N67" i="44"/>
  <c r="O67" i="44" s="1"/>
  <c r="L67" i="44"/>
  <c r="M67" i="44" s="1"/>
  <c r="J67" i="44"/>
  <c r="K67" i="44" s="1"/>
  <c r="E67" i="44"/>
  <c r="G67" i="44" s="1"/>
  <c r="P46" i="43"/>
  <c r="Q46" i="43" s="1"/>
  <c r="N46" i="43"/>
  <c r="O46" i="43" s="1"/>
  <c r="L46" i="43"/>
  <c r="M46" i="43" s="1"/>
  <c r="J46" i="43"/>
  <c r="K46" i="43" s="1"/>
  <c r="E46" i="43"/>
  <c r="G46" i="43" s="1"/>
  <c r="P45" i="43"/>
  <c r="N45" i="43"/>
  <c r="L45" i="43"/>
  <c r="J45" i="43"/>
  <c r="E45" i="43"/>
  <c r="P44" i="43"/>
  <c r="Q44" i="43" s="1"/>
  <c r="N44" i="43"/>
  <c r="O44" i="43" s="1"/>
  <c r="L44" i="43"/>
  <c r="M44" i="43" s="1"/>
  <c r="J44" i="43"/>
  <c r="K44" i="43" s="1"/>
  <c r="E44" i="43"/>
  <c r="G44" i="43" s="1"/>
  <c r="P43" i="43"/>
  <c r="Q43" i="43" s="1"/>
  <c r="N43" i="43"/>
  <c r="O43" i="43" s="1"/>
  <c r="L43" i="43"/>
  <c r="M43" i="43" s="1"/>
  <c r="J43" i="43"/>
  <c r="K43" i="43" s="1"/>
  <c r="E43" i="43"/>
  <c r="G43" i="43" s="1"/>
  <c r="P26" i="42"/>
  <c r="Q26" i="42" s="1"/>
  <c r="N26" i="42"/>
  <c r="O26" i="42" s="1"/>
  <c r="L26" i="42"/>
  <c r="M26" i="42" s="1"/>
  <c r="J26" i="42"/>
  <c r="K26" i="42" s="1"/>
  <c r="E26" i="42"/>
  <c r="G26" i="42" s="1"/>
  <c r="P25" i="42"/>
  <c r="N25" i="42"/>
  <c r="L25" i="42"/>
  <c r="J25" i="42"/>
  <c r="E25" i="42"/>
  <c r="P26" i="40"/>
  <c r="Q26" i="40" s="1"/>
  <c r="N26" i="40"/>
  <c r="O26" i="40" s="1"/>
  <c r="L26" i="40"/>
  <c r="M26" i="40" s="1"/>
  <c r="J26" i="40"/>
  <c r="K26" i="40" s="1"/>
  <c r="E26" i="40"/>
  <c r="G26" i="40" s="1"/>
  <c r="P25" i="40"/>
  <c r="Q25" i="40" s="1"/>
  <c r="N25" i="40"/>
  <c r="O25" i="40" s="1"/>
  <c r="L25" i="40"/>
  <c r="M25" i="40" s="1"/>
  <c r="J25" i="40"/>
  <c r="K25" i="40" s="1"/>
  <c r="E25" i="40"/>
  <c r="G25" i="40" s="1"/>
  <c r="P38" i="39"/>
  <c r="N38" i="39"/>
  <c r="L38" i="39"/>
  <c r="J38" i="39"/>
  <c r="P37" i="39"/>
  <c r="Q37" i="39" s="1"/>
  <c r="N37" i="39"/>
  <c r="O37" i="39" s="1"/>
  <c r="L37" i="39"/>
  <c r="M37" i="39" s="1"/>
  <c r="J37" i="39"/>
  <c r="K37" i="39" s="1"/>
  <c r="G17" i="38"/>
  <c r="E7" i="37"/>
  <c r="G7" i="37" s="1"/>
  <c r="K68" i="44" l="1"/>
  <c r="O72" i="44"/>
  <c r="M38" i="39"/>
  <c r="Q38" i="39"/>
  <c r="K72" i="44"/>
  <c r="K25" i="42"/>
  <c r="K45" i="43"/>
  <c r="O38" i="39"/>
  <c r="M44" i="41"/>
  <c r="M25" i="42"/>
  <c r="M45" i="43"/>
  <c r="Q68" i="44"/>
  <c r="Q72" i="44"/>
  <c r="O44" i="41"/>
  <c r="Q44" i="41"/>
  <c r="K44" i="41"/>
  <c r="K38" i="39"/>
  <c r="O25" i="42"/>
  <c r="Q25" i="42"/>
  <c r="O45" i="43"/>
  <c r="Q45" i="43"/>
  <c r="M68" i="44"/>
  <c r="M72" i="44"/>
  <c r="G44" i="41"/>
  <c r="O68" i="44"/>
  <c r="G45" i="43"/>
  <c r="G25" i="42"/>
  <c r="P61" i="45"/>
  <c r="N61" i="45"/>
  <c r="L61" i="45"/>
  <c r="J61" i="45"/>
  <c r="E61" i="45"/>
  <c r="G61" i="45" s="1"/>
  <c r="P60" i="45"/>
  <c r="Q60" i="45" s="1"/>
  <c r="N60" i="45"/>
  <c r="O60" i="45" s="1"/>
  <c r="L60" i="45"/>
  <c r="M60" i="45" s="1"/>
  <c r="J60" i="45"/>
  <c r="K60" i="45" s="1"/>
  <c r="E60" i="45"/>
  <c r="G60" i="45" s="1"/>
  <c r="P59" i="45"/>
  <c r="Q59" i="45" s="1"/>
  <c r="N59" i="45"/>
  <c r="O59" i="45" s="1"/>
  <c r="L59" i="45"/>
  <c r="M59" i="45" s="1"/>
  <c r="J59" i="45"/>
  <c r="K59" i="45" s="1"/>
  <c r="E59" i="45"/>
  <c r="G59" i="45" s="1"/>
  <c r="P58" i="45"/>
  <c r="Q58" i="45" s="1"/>
  <c r="N58" i="45"/>
  <c r="O58" i="45" s="1"/>
  <c r="L58" i="45"/>
  <c r="M58" i="45" s="1"/>
  <c r="J58" i="45"/>
  <c r="K58" i="45" s="1"/>
  <c r="E58" i="45"/>
  <c r="G58" i="45" s="1"/>
  <c r="P57" i="45"/>
  <c r="N57" i="45"/>
  <c r="L57" i="45"/>
  <c r="J57" i="45"/>
  <c r="E57" i="45"/>
  <c r="G57" i="45" s="1"/>
  <c r="E17" i="37"/>
  <c r="G17" i="37" s="1"/>
  <c r="K57" i="45" l="1"/>
  <c r="K61" i="45"/>
  <c r="M57" i="45"/>
  <c r="M61" i="45"/>
  <c r="O61" i="45"/>
  <c r="O57" i="45"/>
  <c r="Q57" i="45"/>
  <c r="Q61" i="45"/>
  <c r="E20" i="37"/>
  <c r="G20" i="37" s="1"/>
  <c r="E18" i="37"/>
  <c r="G18" i="37" s="1"/>
  <c r="E14" i="37"/>
  <c r="G14" i="37" s="1"/>
  <c r="E12" i="37"/>
  <c r="G12" i="37" s="1"/>
  <c r="E11" i="37"/>
  <c r="E15" i="37" l="1"/>
  <c r="G15" i="37" s="1"/>
  <c r="E13" i="37"/>
  <c r="G13" i="37" s="1"/>
  <c r="E9" i="37"/>
  <c r="G9" i="37" s="1"/>
  <c r="E6" i="37"/>
  <c r="G6" i="37" s="1"/>
  <c r="P49" i="39"/>
  <c r="Q49" i="39" s="1"/>
  <c r="N49" i="39"/>
  <c r="O49" i="39" s="1"/>
  <c r="L49" i="39"/>
  <c r="M49" i="39" s="1"/>
  <c r="J49" i="39"/>
  <c r="K49" i="39" s="1"/>
  <c r="E49" i="39"/>
  <c r="G49" i="39" s="1"/>
  <c r="J9" i="39"/>
  <c r="K9" i="39" s="1"/>
  <c r="E9" i="39"/>
  <c r="G9" i="39" s="1"/>
  <c r="G21" i="37" l="1"/>
  <c r="P10" i="39"/>
  <c r="Q10" i="39" s="1"/>
  <c r="N10" i="39"/>
  <c r="O10" i="39" s="1"/>
  <c r="L10" i="39"/>
  <c r="M10" i="39" s="1"/>
  <c r="J10" i="39"/>
  <c r="K10" i="39" s="1"/>
  <c r="P77" i="45"/>
  <c r="Q77" i="45" s="1"/>
  <c r="N77" i="45"/>
  <c r="O77" i="45" s="1"/>
  <c r="L77" i="45"/>
  <c r="M77" i="45" s="1"/>
  <c r="J77" i="45"/>
  <c r="K77" i="45" s="1"/>
  <c r="E77" i="45"/>
  <c r="G77" i="45" s="1"/>
  <c r="P11" i="45"/>
  <c r="Q11" i="45" s="1"/>
  <c r="N11" i="45"/>
  <c r="O11" i="45" s="1"/>
  <c r="L11" i="45"/>
  <c r="M11" i="45" s="1"/>
  <c r="J11" i="45"/>
  <c r="K11" i="45" s="1"/>
  <c r="E11" i="45"/>
  <c r="G11" i="45" s="1"/>
  <c r="P12" i="44"/>
  <c r="Q12" i="44" s="1"/>
  <c r="N12" i="44"/>
  <c r="O12" i="44" s="1"/>
  <c r="L12" i="44"/>
  <c r="M12" i="44" s="1"/>
  <c r="J12" i="44"/>
  <c r="K12" i="44" s="1"/>
  <c r="E12" i="44"/>
  <c r="G12" i="44" s="1"/>
  <c r="P92" i="44"/>
  <c r="Q92" i="44" s="1"/>
  <c r="N92" i="44"/>
  <c r="O92" i="44" s="1"/>
  <c r="L92" i="44"/>
  <c r="M92" i="44" s="1"/>
  <c r="J92" i="44"/>
  <c r="K92" i="44" s="1"/>
  <c r="E92" i="44"/>
  <c r="G92" i="44" s="1"/>
  <c r="P10" i="43"/>
  <c r="Q10" i="43" s="1"/>
  <c r="N10" i="43"/>
  <c r="O10" i="43" s="1"/>
  <c r="L10" i="43"/>
  <c r="M10" i="43" s="1"/>
  <c r="J10" i="43"/>
  <c r="K10" i="43" s="1"/>
  <c r="E10" i="43"/>
  <c r="G10" i="43" s="1"/>
  <c r="P59" i="43"/>
  <c r="Q59" i="43" s="1"/>
  <c r="N59" i="43"/>
  <c r="O59" i="43" s="1"/>
  <c r="L59" i="43"/>
  <c r="M59" i="43" s="1"/>
  <c r="J59" i="43"/>
  <c r="K59" i="43" s="1"/>
  <c r="E59" i="43"/>
  <c r="G59" i="43" s="1"/>
  <c r="P33" i="42"/>
  <c r="Q33" i="42" s="1"/>
  <c r="N33" i="42"/>
  <c r="O33" i="42" s="1"/>
  <c r="L33" i="42"/>
  <c r="M33" i="42" s="1"/>
  <c r="J33" i="42"/>
  <c r="K33" i="42" s="1"/>
  <c r="E33" i="42"/>
  <c r="G33" i="42" s="1"/>
  <c r="P8" i="42"/>
  <c r="Q8" i="42" s="1"/>
  <c r="N8" i="42"/>
  <c r="O8" i="42" s="1"/>
  <c r="L8" i="42"/>
  <c r="M8" i="42" s="1"/>
  <c r="J8" i="42"/>
  <c r="K8" i="42" s="1"/>
  <c r="E8" i="42"/>
  <c r="G8" i="42" s="1"/>
  <c r="P10" i="41"/>
  <c r="Q10" i="41" s="1"/>
  <c r="N10" i="41"/>
  <c r="O10" i="41" s="1"/>
  <c r="L10" i="41"/>
  <c r="M10" i="41" s="1"/>
  <c r="J10" i="41"/>
  <c r="K10" i="41" s="1"/>
  <c r="E10" i="41"/>
  <c r="G10" i="41" s="1"/>
  <c r="P59" i="41"/>
  <c r="Q59" i="41" s="1"/>
  <c r="N59" i="41"/>
  <c r="O59" i="41" s="1"/>
  <c r="L59" i="41"/>
  <c r="M59" i="41" s="1"/>
  <c r="J59" i="41"/>
  <c r="K59" i="41" s="1"/>
  <c r="E59" i="41"/>
  <c r="G59" i="41" s="1"/>
  <c r="P33" i="40"/>
  <c r="Q33" i="40" s="1"/>
  <c r="N33" i="40"/>
  <c r="O33" i="40" s="1"/>
  <c r="L33" i="40"/>
  <c r="M33" i="40" s="1"/>
  <c r="J33" i="40"/>
  <c r="K33" i="40" s="1"/>
  <c r="E33" i="40"/>
  <c r="G33" i="40" s="1"/>
  <c r="E8" i="40"/>
  <c r="E8" i="37"/>
  <c r="P73" i="44" l="1"/>
  <c r="Q73" i="44" s="1"/>
  <c r="N73" i="44"/>
  <c r="O73" i="44" s="1"/>
  <c r="L73" i="44"/>
  <c r="M73" i="44" s="1"/>
  <c r="J73" i="44"/>
  <c r="K73" i="44" s="1"/>
  <c r="E73" i="44"/>
  <c r="G73" i="44" s="1"/>
  <c r="P91" i="44"/>
  <c r="N91" i="44"/>
  <c r="L91" i="44"/>
  <c r="J91" i="44"/>
  <c r="E91" i="44"/>
  <c r="G91" i="44" s="1"/>
  <c r="P84" i="44"/>
  <c r="N84" i="44"/>
  <c r="L84" i="44"/>
  <c r="J84" i="44"/>
  <c r="E84" i="44"/>
  <c r="G84" i="44" s="1"/>
  <c r="P78" i="44"/>
  <c r="N78" i="44"/>
  <c r="L78" i="44"/>
  <c r="J78" i="44"/>
  <c r="E78" i="44"/>
  <c r="G78" i="44" s="1"/>
  <c r="P60" i="44"/>
  <c r="N60" i="44"/>
  <c r="L60" i="44"/>
  <c r="J60" i="44"/>
  <c r="E60" i="44"/>
  <c r="G60" i="44" s="1"/>
  <c r="P48" i="44"/>
  <c r="N48" i="44"/>
  <c r="L48" i="44"/>
  <c r="J48" i="44"/>
  <c r="E48" i="44"/>
  <c r="G48" i="44" s="1"/>
  <c r="P42" i="44"/>
  <c r="N42" i="44"/>
  <c r="L42" i="44"/>
  <c r="J42" i="44"/>
  <c r="E42" i="44"/>
  <c r="G42" i="44" s="1"/>
  <c r="P36" i="44"/>
  <c r="N36" i="44"/>
  <c r="L36" i="44"/>
  <c r="J36" i="44"/>
  <c r="E36" i="44"/>
  <c r="G36" i="44" s="1"/>
  <c r="P30" i="44"/>
  <c r="N30" i="44"/>
  <c r="L30" i="44"/>
  <c r="J30" i="44"/>
  <c r="E30" i="44"/>
  <c r="G30" i="44" s="1"/>
  <c r="P18" i="44"/>
  <c r="N18" i="44"/>
  <c r="L18" i="44"/>
  <c r="J18" i="44"/>
  <c r="E18" i="44"/>
  <c r="G18" i="44" s="1"/>
  <c r="P85" i="44"/>
  <c r="Q85" i="44" s="1"/>
  <c r="N85" i="44"/>
  <c r="O85" i="44" s="1"/>
  <c r="L85" i="44"/>
  <c r="M85" i="44" s="1"/>
  <c r="J85" i="44"/>
  <c r="K85" i="44" s="1"/>
  <c r="E85" i="44"/>
  <c r="G85" i="44" s="1"/>
  <c r="P79" i="44"/>
  <c r="Q79" i="44" s="1"/>
  <c r="N79" i="44"/>
  <c r="O79" i="44" s="1"/>
  <c r="L79" i="44"/>
  <c r="M79" i="44" s="1"/>
  <c r="J79" i="44"/>
  <c r="K79" i="44" s="1"/>
  <c r="E79" i="44"/>
  <c r="G79" i="44" s="1"/>
  <c r="P55" i="44"/>
  <c r="Q55" i="44" s="1"/>
  <c r="N55" i="44"/>
  <c r="O55" i="44" s="1"/>
  <c r="L55" i="44"/>
  <c r="M55" i="44" s="1"/>
  <c r="J55" i="44"/>
  <c r="K55" i="44" s="1"/>
  <c r="E55" i="44"/>
  <c r="G55" i="44" s="1"/>
  <c r="P43" i="44"/>
  <c r="Q43" i="44" s="1"/>
  <c r="N43" i="44"/>
  <c r="O43" i="44" s="1"/>
  <c r="L43" i="44"/>
  <c r="M43" i="44" s="1"/>
  <c r="J43" i="44"/>
  <c r="K43" i="44" s="1"/>
  <c r="E43" i="44"/>
  <c r="G43" i="44" s="1"/>
  <c r="P37" i="44"/>
  <c r="Q37" i="44" s="1"/>
  <c r="N37" i="44"/>
  <c r="O37" i="44" s="1"/>
  <c r="L37" i="44"/>
  <c r="M37" i="44" s="1"/>
  <c r="J37" i="44"/>
  <c r="K37" i="44" s="1"/>
  <c r="E37" i="44"/>
  <c r="G37" i="44" s="1"/>
  <c r="P31" i="44"/>
  <c r="Q31" i="44" s="1"/>
  <c r="N31" i="44"/>
  <c r="O31" i="44" s="1"/>
  <c r="L31" i="44"/>
  <c r="M31" i="44" s="1"/>
  <c r="J31" i="44"/>
  <c r="K31" i="44" s="1"/>
  <c r="E31" i="44"/>
  <c r="G31" i="44" s="1"/>
  <c r="P25" i="44"/>
  <c r="Q25" i="44" s="1"/>
  <c r="N25" i="44"/>
  <c r="O25" i="44" s="1"/>
  <c r="L25" i="44"/>
  <c r="M25" i="44" s="1"/>
  <c r="J25" i="44"/>
  <c r="K25" i="44" s="1"/>
  <c r="E25" i="44"/>
  <c r="G25" i="44" s="1"/>
  <c r="P13" i="44"/>
  <c r="Q13" i="44" s="1"/>
  <c r="N13" i="44"/>
  <c r="O13" i="44" s="1"/>
  <c r="L13" i="44"/>
  <c r="M13" i="44" s="1"/>
  <c r="J13" i="44"/>
  <c r="K13" i="44" s="1"/>
  <c r="E13" i="44"/>
  <c r="G13" i="44" s="1"/>
  <c r="P6" i="44"/>
  <c r="Q6" i="44" s="1"/>
  <c r="N6" i="44"/>
  <c r="O6" i="44" s="1"/>
  <c r="L6" i="44"/>
  <c r="M6" i="44" s="1"/>
  <c r="J6" i="44"/>
  <c r="K6" i="44" s="1"/>
  <c r="E6" i="44"/>
  <c r="G6" i="44" s="1"/>
  <c r="P87" i="44"/>
  <c r="Q87" i="44" s="1"/>
  <c r="N87" i="44"/>
  <c r="O87" i="44" s="1"/>
  <c r="L87" i="44"/>
  <c r="M87" i="44" s="1"/>
  <c r="J87" i="44"/>
  <c r="K87" i="44" s="1"/>
  <c r="E87" i="44"/>
  <c r="G87" i="44" s="1"/>
  <c r="P81" i="44"/>
  <c r="Q81" i="44" s="1"/>
  <c r="N81" i="44"/>
  <c r="O81" i="44" s="1"/>
  <c r="L81" i="44"/>
  <c r="M81" i="44" s="1"/>
  <c r="J81" i="44"/>
  <c r="K81" i="44" s="1"/>
  <c r="E81" i="44"/>
  <c r="G81" i="44" s="1"/>
  <c r="P75" i="44"/>
  <c r="Q75" i="44" s="1"/>
  <c r="N75" i="44"/>
  <c r="O75" i="44" s="1"/>
  <c r="L75" i="44"/>
  <c r="M75" i="44" s="1"/>
  <c r="J75" i="44"/>
  <c r="K75" i="44" s="1"/>
  <c r="E75" i="44"/>
  <c r="G75" i="44" s="1"/>
  <c r="P57" i="44"/>
  <c r="Q57" i="44" s="1"/>
  <c r="N57" i="44"/>
  <c r="O57" i="44" s="1"/>
  <c r="L57" i="44"/>
  <c r="M57" i="44" s="1"/>
  <c r="J57" i="44"/>
  <c r="K57" i="44" s="1"/>
  <c r="E57" i="44"/>
  <c r="G57" i="44" s="1"/>
  <c r="P45" i="44"/>
  <c r="Q45" i="44" s="1"/>
  <c r="N45" i="44"/>
  <c r="O45" i="44" s="1"/>
  <c r="L45" i="44"/>
  <c r="M45" i="44" s="1"/>
  <c r="J45" i="44"/>
  <c r="K45" i="44" s="1"/>
  <c r="E45" i="44"/>
  <c r="G45" i="44" s="1"/>
  <c r="P39" i="44"/>
  <c r="Q39" i="44" s="1"/>
  <c r="N39" i="44"/>
  <c r="O39" i="44" s="1"/>
  <c r="L39" i="44"/>
  <c r="M39" i="44" s="1"/>
  <c r="J39" i="44"/>
  <c r="K39" i="44" s="1"/>
  <c r="E39" i="44"/>
  <c r="G39" i="44" s="1"/>
  <c r="P33" i="44"/>
  <c r="Q33" i="44" s="1"/>
  <c r="N33" i="44"/>
  <c r="O33" i="44" s="1"/>
  <c r="L33" i="44"/>
  <c r="M33" i="44" s="1"/>
  <c r="J33" i="44"/>
  <c r="K33" i="44" s="1"/>
  <c r="E33" i="44"/>
  <c r="G33" i="44" s="1"/>
  <c r="P27" i="44"/>
  <c r="Q27" i="44" s="1"/>
  <c r="N27" i="44"/>
  <c r="O27" i="44" s="1"/>
  <c r="L27" i="44"/>
  <c r="M27" i="44" s="1"/>
  <c r="J27" i="44"/>
  <c r="K27" i="44" s="1"/>
  <c r="E27" i="44"/>
  <c r="G27" i="44" s="1"/>
  <c r="P15" i="44"/>
  <c r="Q15" i="44" s="1"/>
  <c r="N15" i="44"/>
  <c r="O15" i="44" s="1"/>
  <c r="L15" i="44"/>
  <c r="M15" i="44" s="1"/>
  <c r="J15" i="44"/>
  <c r="K15" i="44" s="1"/>
  <c r="E15" i="44"/>
  <c r="G15" i="44" s="1"/>
  <c r="P8" i="44"/>
  <c r="Q8" i="44" s="1"/>
  <c r="N8" i="44"/>
  <c r="O8" i="44" s="1"/>
  <c r="L8" i="44"/>
  <c r="M8" i="44" s="1"/>
  <c r="J8" i="44"/>
  <c r="K8" i="44" s="1"/>
  <c r="E8" i="44"/>
  <c r="G8" i="44" s="1"/>
  <c r="P86" i="44"/>
  <c r="N86" i="44"/>
  <c r="L86" i="44"/>
  <c r="J86" i="44"/>
  <c r="E86" i="44"/>
  <c r="G86" i="44" s="1"/>
  <c r="P80" i="44"/>
  <c r="N80" i="44"/>
  <c r="L80" i="44"/>
  <c r="J80" i="44"/>
  <c r="E80" i="44"/>
  <c r="G80" i="44" s="1"/>
  <c r="P74" i="44"/>
  <c r="N74" i="44"/>
  <c r="L74" i="44"/>
  <c r="J74" i="44"/>
  <c r="E74" i="44"/>
  <c r="P56" i="44"/>
  <c r="N56" i="44"/>
  <c r="L56" i="44"/>
  <c r="J56" i="44"/>
  <c r="E56" i="44"/>
  <c r="G56" i="44" s="1"/>
  <c r="P44" i="44"/>
  <c r="N44" i="44"/>
  <c r="L44" i="44"/>
  <c r="J44" i="44"/>
  <c r="E44" i="44"/>
  <c r="P38" i="44"/>
  <c r="N38" i="44"/>
  <c r="L38" i="44"/>
  <c r="J38" i="44"/>
  <c r="E38" i="44"/>
  <c r="G38" i="44" s="1"/>
  <c r="P32" i="44"/>
  <c r="N32" i="44"/>
  <c r="L32" i="44"/>
  <c r="J32" i="44"/>
  <c r="E32" i="44"/>
  <c r="G32" i="44" s="1"/>
  <c r="P26" i="44"/>
  <c r="N26" i="44"/>
  <c r="L26" i="44"/>
  <c r="J26" i="44"/>
  <c r="E26" i="44"/>
  <c r="G26" i="44" s="1"/>
  <c r="P14" i="44"/>
  <c r="N14" i="44"/>
  <c r="L14" i="44"/>
  <c r="J14" i="44"/>
  <c r="E14" i="44"/>
  <c r="E7" i="44"/>
  <c r="G7" i="44" s="1"/>
  <c r="J7" i="44"/>
  <c r="L7" i="44"/>
  <c r="N7" i="44"/>
  <c r="P7" i="44"/>
  <c r="P58" i="41"/>
  <c r="Q58" i="41" s="1"/>
  <c r="N58" i="41"/>
  <c r="O58" i="41" s="1"/>
  <c r="L58" i="41"/>
  <c r="M58" i="41" s="1"/>
  <c r="J58" i="41"/>
  <c r="K58" i="41" s="1"/>
  <c r="E58" i="41"/>
  <c r="G58" i="41" s="1"/>
  <c r="P54" i="41"/>
  <c r="Q54" i="41" s="1"/>
  <c r="N54" i="41"/>
  <c r="O54" i="41" s="1"/>
  <c r="L54" i="41"/>
  <c r="M54" i="41" s="1"/>
  <c r="J54" i="41"/>
  <c r="K54" i="41" s="1"/>
  <c r="E54" i="41"/>
  <c r="G54" i="41" s="1"/>
  <c r="P50" i="41"/>
  <c r="Q50" i="41" s="1"/>
  <c r="N50" i="41"/>
  <c r="O50" i="41" s="1"/>
  <c r="L50" i="41"/>
  <c r="M50" i="41" s="1"/>
  <c r="J50" i="41"/>
  <c r="K50" i="41" s="1"/>
  <c r="E50" i="41"/>
  <c r="G50" i="41" s="1"/>
  <c r="P38" i="41"/>
  <c r="Q38" i="41" s="1"/>
  <c r="N38" i="41"/>
  <c r="O38" i="41" s="1"/>
  <c r="L38" i="41"/>
  <c r="M38" i="41" s="1"/>
  <c r="J38" i="41"/>
  <c r="K38" i="41" s="1"/>
  <c r="E38" i="41"/>
  <c r="G38" i="41" s="1"/>
  <c r="P34" i="41"/>
  <c r="Q34" i="41" s="1"/>
  <c r="N34" i="41"/>
  <c r="O34" i="41" s="1"/>
  <c r="L34" i="41"/>
  <c r="M34" i="41" s="1"/>
  <c r="J34" i="41"/>
  <c r="K34" i="41" s="1"/>
  <c r="E34" i="41"/>
  <c r="G34" i="41" s="1"/>
  <c r="P30" i="41"/>
  <c r="Q30" i="41" s="1"/>
  <c r="N30" i="41"/>
  <c r="O30" i="41" s="1"/>
  <c r="L30" i="41"/>
  <c r="M30" i="41" s="1"/>
  <c r="J30" i="41"/>
  <c r="K30" i="41" s="1"/>
  <c r="E30" i="41"/>
  <c r="G30" i="41" s="1"/>
  <c r="P26" i="41"/>
  <c r="Q26" i="41" s="1"/>
  <c r="N26" i="41"/>
  <c r="O26" i="41" s="1"/>
  <c r="L26" i="41"/>
  <c r="M26" i="41" s="1"/>
  <c r="J26" i="41"/>
  <c r="K26" i="41" s="1"/>
  <c r="E26" i="41"/>
  <c r="G26" i="41" s="1"/>
  <c r="P22" i="41"/>
  <c r="Q22" i="41" s="1"/>
  <c r="N22" i="41"/>
  <c r="O22" i="41" s="1"/>
  <c r="L22" i="41"/>
  <c r="M22" i="41" s="1"/>
  <c r="J22" i="41"/>
  <c r="K22" i="41" s="1"/>
  <c r="E22" i="41"/>
  <c r="G22" i="41" s="1"/>
  <c r="P14" i="41"/>
  <c r="Q14" i="41" s="1"/>
  <c r="N14" i="41"/>
  <c r="O14" i="41" s="1"/>
  <c r="L14" i="41"/>
  <c r="M14" i="41" s="1"/>
  <c r="J14" i="41"/>
  <c r="K14" i="41" s="1"/>
  <c r="E14" i="41"/>
  <c r="G14" i="41" s="1"/>
  <c r="P9" i="41"/>
  <c r="Q9" i="41" s="1"/>
  <c r="N9" i="41"/>
  <c r="O9" i="41" s="1"/>
  <c r="L9" i="41"/>
  <c r="M9" i="41" s="1"/>
  <c r="J9" i="41"/>
  <c r="K9" i="41" s="1"/>
  <c r="E9" i="41"/>
  <c r="G9" i="41" s="1"/>
  <c r="P90" i="44"/>
  <c r="Q90" i="44" s="1"/>
  <c r="N90" i="44"/>
  <c r="O90" i="44" s="1"/>
  <c r="L90" i="44"/>
  <c r="M90" i="44" s="1"/>
  <c r="J90" i="44"/>
  <c r="K90" i="44" s="1"/>
  <c r="E90" i="44"/>
  <c r="G90" i="44" s="1"/>
  <c r="P83" i="44"/>
  <c r="Q83" i="44" s="1"/>
  <c r="N83" i="44"/>
  <c r="O83" i="44" s="1"/>
  <c r="L83" i="44"/>
  <c r="M83" i="44" s="1"/>
  <c r="J83" i="44"/>
  <c r="K83" i="44" s="1"/>
  <c r="E83" i="44"/>
  <c r="G83" i="44" s="1"/>
  <c r="P77" i="44"/>
  <c r="Q77" i="44" s="1"/>
  <c r="N77" i="44"/>
  <c r="O77" i="44" s="1"/>
  <c r="L77" i="44"/>
  <c r="M77" i="44" s="1"/>
  <c r="J77" i="44"/>
  <c r="K77" i="44" s="1"/>
  <c r="E77" i="44"/>
  <c r="G77" i="44" s="1"/>
  <c r="P59" i="44"/>
  <c r="Q59" i="44" s="1"/>
  <c r="N59" i="44"/>
  <c r="O59" i="44" s="1"/>
  <c r="L59" i="44"/>
  <c r="M59" i="44" s="1"/>
  <c r="J59" i="44"/>
  <c r="K59" i="44" s="1"/>
  <c r="E59" i="44"/>
  <c r="G59" i="44" s="1"/>
  <c r="P47" i="44"/>
  <c r="Q47" i="44" s="1"/>
  <c r="N47" i="44"/>
  <c r="O47" i="44" s="1"/>
  <c r="L47" i="44"/>
  <c r="M47" i="44" s="1"/>
  <c r="J47" i="44"/>
  <c r="K47" i="44" s="1"/>
  <c r="E47" i="44"/>
  <c r="G47" i="44" s="1"/>
  <c r="P41" i="44"/>
  <c r="Q41" i="44" s="1"/>
  <c r="N41" i="44"/>
  <c r="O41" i="44" s="1"/>
  <c r="L41" i="44"/>
  <c r="M41" i="44" s="1"/>
  <c r="J41" i="44"/>
  <c r="K41" i="44" s="1"/>
  <c r="E41" i="44"/>
  <c r="G41" i="44" s="1"/>
  <c r="P35" i="44"/>
  <c r="Q35" i="44" s="1"/>
  <c r="N35" i="44"/>
  <c r="O35" i="44" s="1"/>
  <c r="L35" i="44"/>
  <c r="M35" i="44" s="1"/>
  <c r="J35" i="44"/>
  <c r="K35" i="44" s="1"/>
  <c r="E35" i="44"/>
  <c r="G35" i="44" s="1"/>
  <c r="P29" i="44"/>
  <c r="Q29" i="44" s="1"/>
  <c r="N29" i="44"/>
  <c r="O29" i="44" s="1"/>
  <c r="L29" i="44"/>
  <c r="M29" i="44" s="1"/>
  <c r="J29" i="44"/>
  <c r="K29" i="44" s="1"/>
  <c r="E29" i="44"/>
  <c r="G29" i="44" s="1"/>
  <c r="P17" i="44"/>
  <c r="Q17" i="44" s="1"/>
  <c r="N17" i="44"/>
  <c r="O17" i="44" s="1"/>
  <c r="L17" i="44"/>
  <c r="M17" i="44" s="1"/>
  <c r="J17" i="44"/>
  <c r="K17" i="44" s="1"/>
  <c r="E17" i="44"/>
  <c r="G17" i="44" s="1"/>
  <c r="P10" i="44"/>
  <c r="Q10" i="44" s="1"/>
  <c r="N10" i="44"/>
  <c r="O10" i="44" s="1"/>
  <c r="L10" i="44"/>
  <c r="M10" i="44" s="1"/>
  <c r="J10" i="44"/>
  <c r="K10" i="44" s="1"/>
  <c r="E10" i="44"/>
  <c r="G10" i="44" s="1"/>
  <c r="P55" i="41"/>
  <c r="Q55" i="41" s="1"/>
  <c r="N55" i="41"/>
  <c r="O55" i="41" s="1"/>
  <c r="L55" i="41"/>
  <c r="M55" i="41" s="1"/>
  <c r="J55" i="41"/>
  <c r="K55" i="41" s="1"/>
  <c r="E55" i="41"/>
  <c r="G55" i="41" s="1"/>
  <c r="P51" i="41"/>
  <c r="Q51" i="41" s="1"/>
  <c r="N51" i="41"/>
  <c r="O51" i="41" s="1"/>
  <c r="L51" i="41"/>
  <c r="M51" i="41" s="1"/>
  <c r="J51" i="41"/>
  <c r="K51" i="41" s="1"/>
  <c r="E51" i="41"/>
  <c r="G51" i="41" s="1"/>
  <c r="P47" i="41"/>
  <c r="Q47" i="41" s="1"/>
  <c r="N47" i="41"/>
  <c r="O47" i="41" s="1"/>
  <c r="L47" i="41"/>
  <c r="M47" i="41" s="1"/>
  <c r="J47" i="41"/>
  <c r="K47" i="41" s="1"/>
  <c r="E47" i="41"/>
  <c r="G47" i="41" s="1"/>
  <c r="P35" i="41"/>
  <c r="Q35" i="41" s="1"/>
  <c r="N35" i="41"/>
  <c r="O35" i="41" s="1"/>
  <c r="L35" i="41"/>
  <c r="M35" i="41" s="1"/>
  <c r="J35" i="41"/>
  <c r="K35" i="41" s="1"/>
  <c r="E35" i="41"/>
  <c r="G35" i="41" s="1"/>
  <c r="P31" i="41"/>
  <c r="Q31" i="41" s="1"/>
  <c r="N31" i="41"/>
  <c r="O31" i="41" s="1"/>
  <c r="L31" i="41"/>
  <c r="M31" i="41" s="1"/>
  <c r="J31" i="41"/>
  <c r="K31" i="41" s="1"/>
  <c r="E31" i="41"/>
  <c r="G31" i="41" s="1"/>
  <c r="P27" i="41"/>
  <c r="Q27" i="41" s="1"/>
  <c r="N27" i="41"/>
  <c r="O27" i="41" s="1"/>
  <c r="L27" i="41"/>
  <c r="M27" i="41" s="1"/>
  <c r="J27" i="41"/>
  <c r="K27" i="41" s="1"/>
  <c r="E27" i="41"/>
  <c r="G27" i="41" s="1"/>
  <c r="P23" i="41"/>
  <c r="Q23" i="41" s="1"/>
  <c r="N23" i="41"/>
  <c r="O23" i="41" s="1"/>
  <c r="L23" i="41"/>
  <c r="M23" i="41" s="1"/>
  <c r="J23" i="41"/>
  <c r="K23" i="41" s="1"/>
  <c r="E23" i="41"/>
  <c r="G23" i="41" s="1"/>
  <c r="P19" i="41"/>
  <c r="Q19" i="41" s="1"/>
  <c r="N19" i="41"/>
  <c r="O19" i="41" s="1"/>
  <c r="L19" i="41"/>
  <c r="M19" i="41" s="1"/>
  <c r="J19" i="41"/>
  <c r="K19" i="41" s="1"/>
  <c r="E19" i="41"/>
  <c r="G19" i="41" s="1"/>
  <c r="P6" i="41"/>
  <c r="Q6" i="41" s="1"/>
  <c r="N6" i="41"/>
  <c r="O6" i="41" s="1"/>
  <c r="L6" i="41"/>
  <c r="M6" i="41" s="1"/>
  <c r="J6" i="41"/>
  <c r="K6" i="41" s="1"/>
  <c r="E6" i="41"/>
  <c r="G6" i="41" s="1"/>
  <c r="P56" i="41"/>
  <c r="N56" i="41"/>
  <c r="L56" i="41"/>
  <c r="J56" i="41"/>
  <c r="E56" i="41"/>
  <c r="G56" i="41" s="1"/>
  <c r="P52" i="41"/>
  <c r="N52" i="41"/>
  <c r="L52" i="41"/>
  <c r="J52" i="41"/>
  <c r="E52" i="41"/>
  <c r="G52" i="41" s="1"/>
  <c r="P48" i="41"/>
  <c r="N48" i="41"/>
  <c r="L48" i="41"/>
  <c r="J48" i="41"/>
  <c r="E48" i="41"/>
  <c r="G48" i="41" s="1"/>
  <c r="P36" i="41"/>
  <c r="N36" i="41"/>
  <c r="L36" i="41"/>
  <c r="J36" i="41"/>
  <c r="E36" i="41"/>
  <c r="G36" i="41" s="1"/>
  <c r="P32" i="41"/>
  <c r="N32" i="41"/>
  <c r="L32" i="41"/>
  <c r="J32" i="41"/>
  <c r="E32" i="41"/>
  <c r="G32" i="41" s="1"/>
  <c r="P28" i="41"/>
  <c r="N28" i="41"/>
  <c r="L28" i="41"/>
  <c r="J28" i="41"/>
  <c r="E28" i="41"/>
  <c r="G28" i="41" s="1"/>
  <c r="P24" i="41"/>
  <c r="N24" i="41"/>
  <c r="L24" i="41"/>
  <c r="J24" i="41"/>
  <c r="E24" i="41"/>
  <c r="G24" i="41" s="1"/>
  <c r="P20" i="41"/>
  <c r="N20" i="41"/>
  <c r="L20" i="41"/>
  <c r="J20" i="41"/>
  <c r="E20" i="41"/>
  <c r="G20" i="41" s="1"/>
  <c r="P12" i="41"/>
  <c r="N12" i="41"/>
  <c r="L12" i="41"/>
  <c r="J12" i="41"/>
  <c r="E12" i="41"/>
  <c r="G12" i="41" s="1"/>
  <c r="P7" i="41"/>
  <c r="N7" i="41"/>
  <c r="L7" i="41"/>
  <c r="J7" i="41"/>
  <c r="E7" i="41"/>
  <c r="G7" i="41" s="1"/>
  <c r="P31" i="42"/>
  <c r="N31" i="42"/>
  <c r="L31" i="42"/>
  <c r="J31" i="42"/>
  <c r="E31" i="42"/>
  <c r="G31" i="42" s="1"/>
  <c r="P29" i="42"/>
  <c r="N29" i="42"/>
  <c r="L29" i="42"/>
  <c r="J29" i="42"/>
  <c r="E29" i="42"/>
  <c r="G29" i="42" s="1"/>
  <c r="P27" i="42"/>
  <c r="N27" i="42"/>
  <c r="L27" i="42"/>
  <c r="J27" i="42"/>
  <c r="E27" i="42"/>
  <c r="G27" i="42" s="1"/>
  <c r="P21" i="42"/>
  <c r="N21" i="42"/>
  <c r="L21" i="42"/>
  <c r="J21" i="42"/>
  <c r="E21" i="42"/>
  <c r="G21" i="42" s="1"/>
  <c r="P19" i="42"/>
  <c r="N19" i="42"/>
  <c r="L19" i="42"/>
  <c r="J19" i="42"/>
  <c r="E19" i="42"/>
  <c r="G19" i="42" s="1"/>
  <c r="P17" i="42"/>
  <c r="N17" i="42"/>
  <c r="L17" i="42"/>
  <c r="J17" i="42"/>
  <c r="E17" i="42"/>
  <c r="G17" i="42" s="1"/>
  <c r="P15" i="42"/>
  <c r="N15" i="42"/>
  <c r="L15" i="42"/>
  <c r="J15" i="42"/>
  <c r="E15" i="42"/>
  <c r="G15" i="42" s="1"/>
  <c r="P13" i="42"/>
  <c r="N13" i="42"/>
  <c r="L13" i="42"/>
  <c r="J13" i="42"/>
  <c r="E13" i="42"/>
  <c r="P9" i="42"/>
  <c r="N9" i="42"/>
  <c r="L9" i="42"/>
  <c r="J9" i="42"/>
  <c r="E9" i="42"/>
  <c r="G9" i="42" s="1"/>
  <c r="E6" i="42"/>
  <c r="P76" i="45"/>
  <c r="N76" i="45"/>
  <c r="L76" i="45"/>
  <c r="J76" i="45"/>
  <c r="E76" i="45"/>
  <c r="G76" i="45" s="1"/>
  <c r="P71" i="45"/>
  <c r="N71" i="45"/>
  <c r="L71" i="45"/>
  <c r="J71" i="45"/>
  <c r="E71" i="45"/>
  <c r="G71" i="45" s="1"/>
  <c r="P51" i="45"/>
  <c r="N51" i="45"/>
  <c r="L51" i="45"/>
  <c r="J51" i="45"/>
  <c r="E51" i="45"/>
  <c r="G51" i="45" s="1"/>
  <c r="P41" i="45"/>
  <c r="N41" i="45"/>
  <c r="L41" i="45"/>
  <c r="J41" i="45"/>
  <c r="E41" i="45"/>
  <c r="G41" i="45" s="1"/>
  <c r="P36" i="45"/>
  <c r="N36" i="45"/>
  <c r="L36" i="45"/>
  <c r="J36" i="45"/>
  <c r="E36" i="45"/>
  <c r="G36" i="45" s="1"/>
  <c r="P31" i="45"/>
  <c r="N31" i="45"/>
  <c r="L31" i="45"/>
  <c r="J31" i="45"/>
  <c r="E31" i="45"/>
  <c r="G31" i="45" s="1"/>
  <c r="P26" i="45"/>
  <c r="N26" i="45"/>
  <c r="L26" i="45"/>
  <c r="J26" i="45"/>
  <c r="E26" i="45"/>
  <c r="G26" i="45" s="1"/>
  <c r="P16" i="45"/>
  <c r="N16" i="45"/>
  <c r="L16" i="45"/>
  <c r="J16" i="45"/>
  <c r="G16" i="45"/>
  <c r="P75" i="45"/>
  <c r="Q75" i="45" s="1"/>
  <c r="N75" i="45"/>
  <c r="O75" i="45" s="1"/>
  <c r="L75" i="45"/>
  <c r="M75" i="45" s="1"/>
  <c r="J75" i="45"/>
  <c r="K75" i="45" s="1"/>
  <c r="E75" i="45"/>
  <c r="G75" i="45" s="1"/>
  <c r="P70" i="45"/>
  <c r="Q70" i="45" s="1"/>
  <c r="N70" i="45"/>
  <c r="O70" i="45" s="1"/>
  <c r="L70" i="45"/>
  <c r="M70" i="45" s="1"/>
  <c r="J70" i="45"/>
  <c r="K70" i="45" s="1"/>
  <c r="E70" i="45"/>
  <c r="G70" i="45" s="1"/>
  <c r="P50" i="45"/>
  <c r="Q50" i="45" s="1"/>
  <c r="N50" i="45"/>
  <c r="O50" i="45" s="1"/>
  <c r="L50" i="45"/>
  <c r="M50" i="45" s="1"/>
  <c r="J50" i="45"/>
  <c r="K50" i="45" s="1"/>
  <c r="E50" i="45"/>
  <c r="G50" i="45" s="1"/>
  <c r="P40" i="45"/>
  <c r="Q40" i="45" s="1"/>
  <c r="N40" i="45"/>
  <c r="O40" i="45" s="1"/>
  <c r="L40" i="45"/>
  <c r="M40" i="45" s="1"/>
  <c r="J40" i="45"/>
  <c r="K40" i="45" s="1"/>
  <c r="E40" i="45"/>
  <c r="G40" i="45" s="1"/>
  <c r="P35" i="45"/>
  <c r="Q35" i="45" s="1"/>
  <c r="N35" i="45"/>
  <c r="O35" i="45" s="1"/>
  <c r="L35" i="45"/>
  <c r="M35" i="45" s="1"/>
  <c r="J35" i="45"/>
  <c r="K35" i="45" s="1"/>
  <c r="E35" i="45"/>
  <c r="G35" i="45" s="1"/>
  <c r="P30" i="45"/>
  <c r="Q30" i="45" s="1"/>
  <c r="N30" i="45"/>
  <c r="O30" i="45" s="1"/>
  <c r="L30" i="45"/>
  <c r="M30" i="45" s="1"/>
  <c r="J30" i="45"/>
  <c r="K30" i="45" s="1"/>
  <c r="E30" i="45"/>
  <c r="G30" i="45" s="1"/>
  <c r="P25" i="45"/>
  <c r="Q25" i="45" s="1"/>
  <c r="N25" i="45"/>
  <c r="O25" i="45" s="1"/>
  <c r="L25" i="45"/>
  <c r="M25" i="45" s="1"/>
  <c r="J25" i="45"/>
  <c r="K25" i="45" s="1"/>
  <c r="E25" i="45"/>
  <c r="G25" i="45" s="1"/>
  <c r="P15" i="45"/>
  <c r="Q15" i="45" s="1"/>
  <c r="N15" i="45"/>
  <c r="O15" i="45" s="1"/>
  <c r="L15" i="45"/>
  <c r="M15" i="45" s="1"/>
  <c r="J15" i="45"/>
  <c r="K15" i="45" s="1"/>
  <c r="E15" i="45"/>
  <c r="G15" i="45" s="1"/>
  <c r="P69" i="45"/>
  <c r="Q69" i="45" s="1"/>
  <c r="N69" i="45"/>
  <c r="O69" i="45" s="1"/>
  <c r="L69" i="45"/>
  <c r="M69" i="45" s="1"/>
  <c r="J69" i="45"/>
  <c r="K69" i="45" s="1"/>
  <c r="E69" i="45"/>
  <c r="G69" i="45" s="1"/>
  <c r="P74" i="45"/>
  <c r="Q74" i="45" s="1"/>
  <c r="N74" i="45"/>
  <c r="O74" i="45" s="1"/>
  <c r="L74" i="45"/>
  <c r="M74" i="45" s="1"/>
  <c r="J74" i="45"/>
  <c r="K74" i="45" s="1"/>
  <c r="E74" i="45"/>
  <c r="G74" i="45" s="1"/>
  <c r="P49" i="45"/>
  <c r="Q49" i="45" s="1"/>
  <c r="N49" i="45"/>
  <c r="O49" i="45" s="1"/>
  <c r="L49" i="45"/>
  <c r="M49" i="45" s="1"/>
  <c r="J49" i="45"/>
  <c r="K49" i="45" s="1"/>
  <c r="E49" i="45"/>
  <c r="G49" i="45" s="1"/>
  <c r="P39" i="45"/>
  <c r="Q39" i="45" s="1"/>
  <c r="N39" i="45"/>
  <c r="O39" i="45" s="1"/>
  <c r="L39" i="45"/>
  <c r="M39" i="45" s="1"/>
  <c r="J39" i="45"/>
  <c r="K39" i="45" s="1"/>
  <c r="E39" i="45"/>
  <c r="G39" i="45" s="1"/>
  <c r="P34" i="45"/>
  <c r="Q34" i="45" s="1"/>
  <c r="N34" i="45"/>
  <c r="O34" i="45" s="1"/>
  <c r="L34" i="45"/>
  <c r="M34" i="45" s="1"/>
  <c r="J34" i="45"/>
  <c r="K34" i="45" s="1"/>
  <c r="E34" i="45"/>
  <c r="G34" i="45" s="1"/>
  <c r="P29" i="45"/>
  <c r="Q29" i="45" s="1"/>
  <c r="N29" i="45"/>
  <c r="O29" i="45" s="1"/>
  <c r="L29" i="45"/>
  <c r="M29" i="45" s="1"/>
  <c r="J29" i="45"/>
  <c r="K29" i="45" s="1"/>
  <c r="E29" i="45"/>
  <c r="G29" i="45" s="1"/>
  <c r="P24" i="45"/>
  <c r="Q24" i="45" s="1"/>
  <c r="N24" i="45"/>
  <c r="O24" i="45" s="1"/>
  <c r="L24" i="45"/>
  <c r="M24" i="45" s="1"/>
  <c r="J24" i="45"/>
  <c r="K24" i="45" s="1"/>
  <c r="E24" i="45"/>
  <c r="G24" i="45" s="1"/>
  <c r="P14" i="45"/>
  <c r="Q14" i="45" s="1"/>
  <c r="N14" i="45"/>
  <c r="O14" i="45" s="1"/>
  <c r="L14" i="45"/>
  <c r="M14" i="45" s="1"/>
  <c r="J14" i="45"/>
  <c r="K14" i="45" s="1"/>
  <c r="E14" i="45"/>
  <c r="G14" i="45" s="1"/>
  <c r="P73" i="45"/>
  <c r="Q73" i="45" s="1"/>
  <c r="N73" i="45"/>
  <c r="O73" i="45" s="1"/>
  <c r="L73" i="45"/>
  <c r="M73" i="45" s="1"/>
  <c r="J73" i="45"/>
  <c r="K73" i="45" s="1"/>
  <c r="E73" i="45"/>
  <c r="G73" i="45" s="1"/>
  <c r="P68" i="45"/>
  <c r="Q68" i="45" s="1"/>
  <c r="N68" i="45"/>
  <c r="O68" i="45" s="1"/>
  <c r="L68" i="45"/>
  <c r="M68" i="45" s="1"/>
  <c r="J68" i="45"/>
  <c r="K68" i="45" s="1"/>
  <c r="E68" i="45"/>
  <c r="G68" i="45" s="1"/>
  <c r="P48" i="45"/>
  <c r="Q48" i="45" s="1"/>
  <c r="N48" i="45"/>
  <c r="O48" i="45" s="1"/>
  <c r="L48" i="45"/>
  <c r="M48" i="45" s="1"/>
  <c r="J48" i="45"/>
  <c r="K48" i="45" s="1"/>
  <c r="E48" i="45"/>
  <c r="G48" i="45" s="1"/>
  <c r="P38" i="45"/>
  <c r="Q38" i="45" s="1"/>
  <c r="N38" i="45"/>
  <c r="O38" i="45" s="1"/>
  <c r="L38" i="45"/>
  <c r="M38" i="45" s="1"/>
  <c r="J38" i="45"/>
  <c r="K38" i="45" s="1"/>
  <c r="E38" i="45"/>
  <c r="G38" i="45" s="1"/>
  <c r="P33" i="45"/>
  <c r="Q33" i="45" s="1"/>
  <c r="N33" i="45"/>
  <c r="O33" i="45" s="1"/>
  <c r="L33" i="45"/>
  <c r="M33" i="45" s="1"/>
  <c r="J33" i="45"/>
  <c r="K33" i="45" s="1"/>
  <c r="E33" i="45"/>
  <c r="G33" i="45" s="1"/>
  <c r="P28" i="45"/>
  <c r="Q28" i="45" s="1"/>
  <c r="N28" i="45"/>
  <c r="O28" i="45" s="1"/>
  <c r="L28" i="45"/>
  <c r="M28" i="45" s="1"/>
  <c r="J28" i="45"/>
  <c r="K28" i="45" s="1"/>
  <c r="E28" i="45"/>
  <c r="G28" i="45" s="1"/>
  <c r="P23" i="45"/>
  <c r="Q23" i="45" s="1"/>
  <c r="N23" i="45"/>
  <c r="O23" i="45" s="1"/>
  <c r="L23" i="45"/>
  <c r="M23" i="45" s="1"/>
  <c r="J23" i="45"/>
  <c r="K23" i="45" s="1"/>
  <c r="E23" i="45"/>
  <c r="G23" i="45" s="1"/>
  <c r="P13" i="45"/>
  <c r="Q13" i="45" s="1"/>
  <c r="N13" i="45"/>
  <c r="O13" i="45" s="1"/>
  <c r="L13" i="45"/>
  <c r="M13" i="45" s="1"/>
  <c r="J13" i="45"/>
  <c r="K13" i="45" s="1"/>
  <c r="E13" i="45"/>
  <c r="G13" i="45" s="1"/>
  <c r="P72" i="45"/>
  <c r="N72" i="45"/>
  <c r="L72" i="45"/>
  <c r="J72" i="45"/>
  <c r="E72" i="45"/>
  <c r="G72" i="45" s="1"/>
  <c r="P67" i="45"/>
  <c r="N67" i="45"/>
  <c r="L67" i="45"/>
  <c r="J67" i="45"/>
  <c r="E67" i="45"/>
  <c r="G67" i="45" s="1"/>
  <c r="P47" i="45"/>
  <c r="N47" i="45"/>
  <c r="L47" i="45"/>
  <c r="J47" i="45"/>
  <c r="E47" i="45"/>
  <c r="G47" i="45" s="1"/>
  <c r="P37" i="45"/>
  <c r="N37" i="45"/>
  <c r="L37" i="45"/>
  <c r="J37" i="45"/>
  <c r="E37" i="45"/>
  <c r="G37" i="45" s="1"/>
  <c r="P32" i="45"/>
  <c r="N32" i="45"/>
  <c r="L32" i="45"/>
  <c r="J32" i="45"/>
  <c r="E32" i="45"/>
  <c r="G32" i="45" s="1"/>
  <c r="P27" i="45"/>
  <c r="N27" i="45"/>
  <c r="L27" i="45"/>
  <c r="J27" i="45"/>
  <c r="E27" i="45"/>
  <c r="G27" i="45" s="1"/>
  <c r="P22" i="45"/>
  <c r="N22" i="45"/>
  <c r="L22" i="45"/>
  <c r="J22" i="45"/>
  <c r="E22" i="45"/>
  <c r="G22" i="45" s="1"/>
  <c r="P9" i="44"/>
  <c r="N9" i="44"/>
  <c r="L9" i="44"/>
  <c r="J9" i="44"/>
  <c r="E9" i="44"/>
  <c r="G9" i="44" s="1"/>
  <c r="P11" i="44"/>
  <c r="N11" i="44"/>
  <c r="L11" i="44"/>
  <c r="J11" i="44"/>
  <c r="E11" i="44"/>
  <c r="G11" i="44" s="1"/>
  <c r="M48" i="41" l="1"/>
  <c r="K28" i="41"/>
  <c r="K51" i="45"/>
  <c r="K9" i="42"/>
  <c r="O13" i="42"/>
  <c r="M15" i="42"/>
  <c r="K17" i="42"/>
  <c r="M28" i="41"/>
  <c r="K31" i="42"/>
  <c r="M12" i="41"/>
  <c r="Q36" i="41"/>
  <c r="M52" i="41"/>
  <c r="K21" i="42"/>
  <c r="M31" i="42"/>
  <c r="K36" i="41"/>
  <c r="M21" i="42"/>
  <c r="O31" i="42"/>
  <c r="Q12" i="41"/>
  <c r="M29" i="42"/>
  <c r="M24" i="41"/>
  <c r="K20" i="41"/>
  <c r="O36" i="41"/>
  <c r="K52" i="41"/>
  <c r="Q56" i="41"/>
  <c r="M9" i="42"/>
  <c r="M17" i="42"/>
  <c r="O21" i="42"/>
  <c r="M36" i="41"/>
  <c r="Q13" i="42"/>
  <c r="Q19" i="42"/>
  <c r="O27" i="42"/>
  <c r="Q7" i="41"/>
  <c r="M56" i="41"/>
  <c r="O42" i="44"/>
  <c r="O84" i="44"/>
  <c r="K31" i="45"/>
  <c r="K13" i="42"/>
  <c r="O15" i="42"/>
  <c r="K19" i="42"/>
  <c r="Q27" i="42"/>
  <c r="K7" i="41"/>
  <c r="O12" i="41"/>
  <c r="Q20" i="41"/>
  <c r="O32" i="41"/>
  <c r="O56" i="41"/>
  <c r="M13" i="42"/>
  <c r="Q15" i="42"/>
  <c r="M19" i="42"/>
  <c r="K27" i="42"/>
  <c r="Q29" i="42"/>
  <c r="M7" i="41"/>
  <c r="Q24" i="41"/>
  <c r="K32" i="41"/>
  <c r="Q32" i="41"/>
  <c r="Q48" i="41"/>
  <c r="K56" i="41"/>
  <c r="K26" i="45"/>
  <c r="Q9" i="42"/>
  <c r="K15" i="42"/>
  <c r="Q17" i="42"/>
  <c r="O19" i="42"/>
  <c r="Q21" i="42"/>
  <c r="M27" i="42"/>
  <c r="K29" i="42"/>
  <c r="Q31" i="42"/>
  <c r="O7" i="41"/>
  <c r="K12" i="41"/>
  <c r="M20" i="41"/>
  <c r="K24" i="41"/>
  <c r="Q28" i="41"/>
  <c r="M32" i="41"/>
  <c r="K48" i="41"/>
  <c r="Q52" i="41"/>
  <c r="Q31" i="45"/>
  <c r="O36" i="45"/>
  <c r="K16" i="45"/>
  <c r="Q26" i="45"/>
  <c r="Q36" i="45"/>
  <c r="M31" i="45"/>
  <c r="O51" i="45"/>
  <c r="O26" i="45"/>
  <c r="M26" i="45"/>
  <c r="O31" i="45"/>
  <c r="M16" i="45"/>
  <c r="O16" i="45"/>
  <c r="Q16" i="45"/>
  <c r="K36" i="45"/>
  <c r="M36" i="45"/>
  <c r="Q41" i="45"/>
  <c r="K41" i="45"/>
  <c r="M41" i="45"/>
  <c r="O41" i="45"/>
  <c r="M51" i="45"/>
  <c r="Q51" i="45"/>
  <c r="Q71" i="45"/>
  <c r="K71" i="45"/>
  <c r="M71" i="45"/>
  <c r="O71" i="45"/>
  <c r="M76" i="45"/>
  <c r="O76" i="45"/>
  <c r="Q76" i="45"/>
  <c r="K76" i="45"/>
  <c r="Q48" i="44"/>
  <c r="M91" i="44"/>
  <c r="K84" i="44"/>
  <c r="Q60" i="44"/>
  <c r="O78" i="44"/>
  <c r="M84" i="44"/>
  <c r="K91" i="44"/>
  <c r="Q42" i="44"/>
  <c r="K30" i="44"/>
  <c r="O36" i="44"/>
  <c r="K42" i="44"/>
  <c r="M60" i="44"/>
  <c r="K78" i="44"/>
  <c r="Q84" i="44"/>
  <c r="O91" i="44"/>
  <c r="K60" i="44"/>
  <c r="Q78" i="44"/>
  <c r="M30" i="44"/>
  <c r="M42" i="44"/>
  <c r="O60" i="44"/>
  <c r="M78" i="44"/>
  <c r="Q91" i="44"/>
  <c r="Q36" i="44"/>
  <c r="K36" i="44"/>
  <c r="M36" i="44"/>
  <c r="O30" i="44"/>
  <c r="Q30" i="44"/>
  <c r="K48" i="44"/>
  <c r="M48" i="44"/>
  <c r="O48" i="44"/>
  <c r="M18" i="44"/>
  <c r="K18" i="44"/>
  <c r="K7" i="44"/>
  <c r="O18" i="44"/>
  <c r="M32" i="44"/>
  <c r="M14" i="44"/>
  <c r="K86" i="44"/>
  <c r="Q18" i="44"/>
  <c r="K44" i="44"/>
  <c r="O80" i="44"/>
  <c r="M44" i="44"/>
  <c r="Q56" i="44"/>
  <c r="K80" i="44"/>
  <c r="Q80" i="44"/>
  <c r="K32" i="44"/>
  <c r="O38" i="44"/>
  <c r="K38" i="44"/>
  <c r="M26" i="44"/>
  <c r="O44" i="44"/>
  <c r="O74" i="44"/>
  <c r="M80" i="44"/>
  <c r="K26" i="44"/>
  <c r="K11" i="44"/>
  <c r="M7" i="44"/>
  <c r="O56" i="44"/>
  <c r="M56" i="44"/>
  <c r="Q86" i="44"/>
  <c r="Q7" i="44"/>
  <c r="Q74" i="44"/>
  <c r="O14" i="44"/>
  <c r="Q14" i="44"/>
  <c r="O32" i="44"/>
  <c r="Q38" i="44"/>
  <c r="K56" i="44"/>
  <c r="K74" i="44"/>
  <c r="M86" i="44"/>
  <c r="O7" i="44"/>
  <c r="K14" i="44"/>
  <c r="Q26" i="44"/>
  <c r="Q32" i="44"/>
  <c r="M38" i="44"/>
  <c r="Q44" i="44"/>
  <c r="M74" i="44"/>
  <c r="O86" i="44"/>
  <c r="G74" i="44"/>
  <c r="G44" i="44"/>
  <c r="O26" i="44"/>
  <c r="G14" i="44"/>
  <c r="Q9" i="44"/>
  <c r="K9" i="44"/>
  <c r="Q11" i="44"/>
  <c r="O11" i="44"/>
  <c r="M9" i="44"/>
  <c r="O52" i="41"/>
  <c r="O48" i="41"/>
  <c r="O28" i="41"/>
  <c r="O24" i="41"/>
  <c r="O20" i="41"/>
  <c r="O29" i="42"/>
  <c r="O17" i="42"/>
  <c r="G13" i="42"/>
  <c r="O9" i="42"/>
  <c r="M67" i="45"/>
  <c r="M22" i="45"/>
  <c r="M37" i="45"/>
  <c r="K47" i="45"/>
  <c r="Q47" i="45"/>
  <c r="O67" i="45"/>
  <c r="M72" i="45"/>
  <c r="O47" i="45"/>
  <c r="K72" i="45"/>
  <c r="M47" i="45"/>
  <c r="O32" i="45"/>
  <c r="Q27" i="45"/>
  <c r="K27" i="45"/>
  <c r="Q32" i="45"/>
  <c r="Q22" i="45"/>
  <c r="M27" i="45"/>
  <c r="K32" i="45"/>
  <c r="Q37" i="45"/>
  <c r="Q67" i="45"/>
  <c r="K22" i="45"/>
  <c r="M32" i="45"/>
  <c r="K37" i="45"/>
  <c r="K67" i="45"/>
  <c r="Q72" i="45"/>
  <c r="O72" i="45"/>
  <c r="O37" i="45"/>
  <c r="O27" i="45"/>
  <c r="O22" i="45"/>
  <c r="O9" i="44"/>
  <c r="M11" i="44"/>
  <c r="P12" i="45"/>
  <c r="N12" i="45"/>
  <c r="L12" i="45"/>
  <c r="J12" i="45"/>
  <c r="E12" i="45"/>
  <c r="G12" i="45" s="1"/>
  <c r="E10" i="45"/>
  <c r="E8" i="45"/>
  <c r="E9" i="45"/>
  <c r="E7" i="45"/>
  <c r="E6" i="45"/>
  <c r="Q12" i="45" l="1"/>
  <c r="K12" i="45"/>
  <c r="M12" i="45"/>
  <c r="O12" i="45"/>
  <c r="P58" i="43"/>
  <c r="Q58" i="43" s="1"/>
  <c r="N58" i="43"/>
  <c r="O58" i="43" s="1"/>
  <c r="L58" i="43"/>
  <c r="M58" i="43" s="1"/>
  <c r="J58" i="43"/>
  <c r="K58" i="43" s="1"/>
  <c r="E58" i="43"/>
  <c r="G58" i="43" s="1"/>
  <c r="P54" i="43"/>
  <c r="Q54" i="43" s="1"/>
  <c r="N54" i="43"/>
  <c r="O54" i="43" s="1"/>
  <c r="L54" i="43"/>
  <c r="M54" i="43" s="1"/>
  <c r="J54" i="43"/>
  <c r="K54" i="43" s="1"/>
  <c r="E54" i="43"/>
  <c r="G54" i="43" s="1"/>
  <c r="P50" i="43"/>
  <c r="Q50" i="43" s="1"/>
  <c r="N50" i="43"/>
  <c r="O50" i="43" s="1"/>
  <c r="L50" i="43"/>
  <c r="M50" i="43" s="1"/>
  <c r="J50" i="43"/>
  <c r="K50" i="43" s="1"/>
  <c r="E50" i="43"/>
  <c r="G50" i="43" s="1"/>
  <c r="P38" i="43"/>
  <c r="Q38" i="43" s="1"/>
  <c r="N38" i="43"/>
  <c r="O38" i="43" s="1"/>
  <c r="L38" i="43"/>
  <c r="M38" i="43" s="1"/>
  <c r="J38" i="43"/>
  <c r="K38" i="43" s="1"/>
  <c r="E38" i="43"/>
  <c r="G38" i="43" s="1"/>
  <c r="P34" i="43"/>
  <c r="Q34" i="43" s="1"/>
  <c r="N34" i="43"/>
  <c r="O34" i="43" s="1"/>
  <c r="L34" i="43"/>
  <c r="M34" i="43" s="1"/>
  <c r="J34" i="43"/>
  <c r="K34" i="43" s="1"/>
  <c r="E34" i="43"/>
  <c r="G34" i="43" s="1"/>
  <c r="P30" i="43"/>
  <c r="Q30" i="43" s="1"/>
  <c r="N30" i="43"/>
  <c r="O30" i="43" s="1"/>
  <c r="L30" i="43"/>
  <c r="M30" i="43" s="1"/>
  <c r="J30" i="43"/>
  <c r="K30" i="43" s="1"/>
  <c r="E30" i="43"/>
  <c r="G30" i="43" s="1"/>
  <c r="P26" i="43"/>
  <c r="Q26" i="43" s="1"/>
  <c r="N26" i="43"/>
  <c r="O26" i="43" s="1"/>
  <c r="L26" i="43"/>
  <c r="M26" i="43" s="1"/>
  <c r="J26" i="43"/>
  <c r="K26" i="43" s="1"/>
  <c r="E26" i="43"/>
  <c r="G26" i="43" s="1"/>
  <c r="P22" i="43"/>
  <c r="Q22" i="43" s="1"/>
  <c r="N22" i="43"/>
  <c r="O22" i="43" s="1"/>
  <c r="L22" i="43"/>
  <c r="M22" i="43" s="1"/>
  <c r="J22" i="43"/>
  <c r="K22" i="43" s="1"/>
  <c r="E22" i="43"/>
  <c r="G22" i="43" s="1"/>
  <c r="P14" i="43"/>
  <c r="Q14" i="43" s="1"/>
  <c r="N14" i="43"/>
  <c r="O14" i="43" s="1"/>
  <c r="L14" i="43"/>
  <c r="M14" i="43" s="1"/>
  <c r="J14" i="43"/>
  <c r="K14" i="43" s="1"/>
  <c r="E14" i="43"/>
  <c r="G14" i="43" s="1"/>
  <c r="E9" i="43"/>
  <c r="P57" i="43"/>
  <c r="N57" i="43"/>
  <c r="L57" i="43"/>
  <c r="J57" i="43"/>
  <c r="E57" i="43"/>
  <c r="G57" i="43" s="1"/>
  <c r="P53" i="43"/>
  <c r="N53" i="43"/>
  <c r="L53" i="43"/>
  <c r="J53" i="43"/>
  <c r="E53" i="43"/>
  <c r="G53" i="43" s="1"/>
  <c r="P49" i="43"/>
  <c r="N49" i="43"/>
  <c r="L49" i="43"/>
  <c r="J49" i="43"/>
  <c r="E49" i="43"/>
  <c r="G49" i="43" s="1"/>
  <c r="P37" i="43"/>
  <c r="N37" i="43"/>
  <c r="L37" i="43"/>
  <c r="J37" i="43"/>
  <c r="E37" i="43"/>
  <c r="G37" i="43" s="1"/>
  <c r="P33" i="43"/>
  <c r="N33" i="43"/>
  <c r="L33" i="43"/>
  <c r="J33" i="43"/>
  <c r="E33" i="43"/>
  <c r="P29" i="43"/>
  <c r="N29" i="43"/>
  <c r="L29" i="43"/>
  <c r="J29" i="43"/>
  <c r="E29" i="43"/>
  <c r="G29" i="43" s="1"/>
  <c r="P25" i="43"/>
  <c r="N25" i="43"/>
  <c r="L25" i="43"/>
  <c r="J25" i="43"/>
  <c r="E25" i="43"/>
  <c r="G25" i="43" s="1"/>
  <c r="P21" i="43"/>
  <c r="N21" i="43"/>
  <c r="L21" i="43"/>
  <c r="J21" i="43"/>
  <c r="E21" i="43"/>
  <c r="G21" i="43" s="1"/>
  <c r="P13" i="43"/>
  <c r="N13" i="43"/>
  <c r="L13" i="43"/>
  <c r="J13" i="43"/>
  <c r="E13" i="43"/>
  <c r="G13" i="43" s="1"/>
  <c r="E8" i="43"/>
  <c r="P56" i="43"/>
  <c r="Q56" i="43" s="1"/>
  <c r="N56" i="43"/>
  <c r="O56" i="43" s="1"/>
  <c r="L56" i="43"/>
  <c r="M56" i="43" s="1"/>
  <c r="J56" i="43"/>
  <c r="K56" i="43" s="1"/>
  <c r="E56" i="43"/>
  <c r="G56" i="43" s="1"/>
  <c r="P52" i="43"/>
  <c r="Q52" i="43" s="1"/>
  <c r="N52" i="43"/>
  <c r="O52" i="43" s="1"/>
  <c r="L52" i="43"/>
  <c r="M52" i="43" s="1"/>
  <c r="J52" i="43"/>
  <c r="K52" i="43" s="1"/>
  <c r="E52" i="43"/>
  <c r="G52" i="43" s="1"/>
  <c r="P48" i="43"/>
  <c r="Q48" i="43" s="1"/>
  <c r="N48" i="43"/>
  <c r="O48" i="43" s="1"/>
  <c r="L48" i="43"/>
  <c r="M48" i="43" s="1"/>
  <c r="J48" i="43"/>
  <c r="K48" i="43" s="1"/>
  <c r="E48" i="43"/>
  <c r="G48" i="43" s="1"/>
  <c r="P36" i="43"/>
  <c r="Q36" i="43" s="1"/>
  <c r="N36" i="43"/>
  <c r="O36" i="43" s="1"/>
  <c r="L36" i="43"/>
  <c r="M36" i="43" s="1"/>
  <c r="J36" i="43"/>
  <c r="K36" i="43" s="1"/>
  <c r="E36" i="43"/>
  <c r="G36" i="43" s="1"/>
  <c r="P32" i="43"/>
  <c r="Q32" i="43" s="1"/>
  <c r="N32" i="43"/>
  <c r="O32" i="43" s="1"/>
  <c r="L32" i="43"/>
  <c r="M32" i="43" s="1"/>
  <c r="J32" i="43"/>
  <c r="K32" i="43" s="1"/>
  <c r="E32" i="43"/>
  <c r="G32" i="43" s="1"/>
  <c r="P28" i="43"/>
  <c r="Q28" i="43" s="1"/>
  <c r="N28" i="43"/>
  <c r="O28" i="43" s="1"/>
  <c r="L28" i="43"/>
  <c r="M28" i="43" s="1"/>
  <c r="J28" i="43"/>
  <c r="K28" i="43" s="1"/>
  <c r="E28" i="43"/>
  <c r="G28" i="43" s="1"/>
  <c r="P24" i="43"/>
  <c r="Q24" i="43" s="1"/>
  <c r="N24" i="43"/>
  <c r="O24" i="43" s="1"/>
  <c r="L24" i="43"/>
  <c r="M24" i="43" s="1"/>
  <c r="J24" i="43"/>
  <c r="K24" i="43" s="1"/>
  <c r="E24" i="43"/>
  <c r="G24" i="43" s="1"/>
  <c r="P20" i="43"/>
  <c r="Q20" i="43" s="1"/>
  <c r="N20" i="43"/>
  <c r="O20" i="43" s="1"/>
  <c r="L20" i="43"/>
  <c r="M20" i="43" s="1"/>
  <c r="J20" i="43"/>
  <c r="K20" i="43" s="1"/>
  <c r="E20" i="43"/>
  <c r="G20" i="43" s="1"/>
  <c r="P12" i="43"/>
  <c r="Q12" i="43" s="1"/>
  <c r="N12" i="43"/>
  <c r="O12" i="43" s="1"/>
  <c r="L12" i="43"/>
  <c r="M12" i="43" s="1"/>
  <c r="J12" i="43"/>
  <c r="K12" i="43" s="1"/>
  <c r="E12" i="43"/>
  <c r="G12" i="43" s="1"/>
  <c r="E7" i="43"/>
  <c r="K37" i="43" l="1"/>
  <c r="M21" i="43"/>
  <c r="M33" i="43"/>
  <c r="M57" i="43"/>
  <c r="K21" i="43"/>
  <c r="K33" i="43"/>
  <c r="M37" i="43"/>
  <c r="Q25" i="43"/>
  <c r="Q49" i="43"/>
  <c r="Q13" i="43"/>
  <c r="K25" i="43"/>
  <c r="Q29" i="43"/>
  <c r="K49" i="43"/>
  <c r="Q53" i="43"/>
  <c r="K13" i="43"/>
  <c r="Q21" i="43"/>
  <c r="M25" i="43"/>
  <c r="K29" i="43"/>
  <c r="O33" i="43"/>
  <c r="Q33" i="43"/>
  <c r="O37" i="43"/>
  <c r="M49" i="43"/>
  <c r="K53" i="43"/>
  <c r="Q57" i="43"/>
  <c r="M13" i="43"/>
  <c r="M29" i="43"/>
  <c r="Q37" i="43"/>
  <c r="O49" i="43"/>
  <c r="M53" i="43"/>
  <c r="K57" i="43"/>
  <c r="O57" i="43"/>
  <c r="O53" i="43"/>
  <c r="G33" i="43"/>
  <c r="O29" i="43"/>
  <c r="O25" i="43"/>
  <c r="O21" i="43"/>
  <c r="O13" i="43"/>
  <c r="P51" i="43"/>
  <c r="Q51" i="43" s="1"/>
  <c r="N51" i="43"/>
  <c r="O51" i="43" s="1"/>
  <c r="L51" i="43"/>
  <c r="M51" i="43" s="1"/>
  <c r="J51" i="43"/>
  <c r="K51" i="43" s="1"/>
  <c r="G51" i="43"/>
  <c r="P47" i="43"/>
  <c r="Q47" i="43" s="1"/>
  <c r="N47" i="43"/>
  <c r="O47" i="43" s="1"/>
  <c r="L47" i="43"/>
  <c r="M47" i="43" s="1"/>
  <c r="J47" i="43"/>
  <c r="K47" i="43" s="1"/>
  <c r="E47" i="43"/>
  <c r="G47" i="43" s="1"/>
  <c r="P35" i="43"/>
  <c r="Q35" i="43" s="1"/>
  <c r="N35" i="43"/>
  <c r="O35" i="43" s="1"/>
  <c r="L35" i="43"/>
  <c r="M35" i="43" s="1"/>
  <c r="J35" i="43"/>
  <c r="K35" i="43" s="1"/>
  <c r="E35" i="43"/>
  <c r="G35" i="43" s="1"/>
  <c r="P31" i="43"/>
  <c r="Q31" i="43" s="1"/>
  <c r="N31" i="43"/>
  <c r="O31" i="43" s="1"/>
  <c r="L31" i="43"/>
  <c r="M31" i="43" s="1"/>
  <c r="J31" i="43"/>
  <c r="K31" i="43" s="1"/>
  <c r="E31" i="43"/>
  <c r="G31" i="43" s="1"/>
  <c r="P27" i="43"/>
  <c r="Q27" i="43" s="1"/>
  <c r="N27" i="43"/>
  <c r="O27" i="43" s="1"/>
  <c r="L27" i="43"/>
  <c r="M27" i="43" s="1"/>
  <c r="J27" i="43"/>
  <c r="K27" i="43" s="1"/>
  <c r="E27" i="43"/>
  <c r="G27" i="43" s="1"/>
  <c r="P23" i="43"/>
  <c r="Q23" i="43" s="1"/>
  <c r="N23" i="43"/>
  <c r="O23" i="43" s="1"/>
  <c r="L23" i="43"/>
  <c r="M23" i="43" s="1"/>
  <c r="J23" i="43"/>
  <c r="K23" i="43" s="1"/>
  <c r="E23" i="43"/>
  <c r="G23" i="43" s="1"/>
  <c r="P19" i="43"/>
  <c r="Q19" i="43" s="1"/>
  <c r="N19" i="43"/>
  <c r="O19" i="43" s="1"/>
  <c r="L19" i="43"/>
  <c r="M19" i="43" s="1"/>
  <c r="J19" i="43"/>
  <c r="K19" i="43" s="1"/>
  <c r="E19" i="43"/>
  <c r="G19" i="43" s="1"/>
  <c r="P11" i="43"/>
  <c r="Q11" i="43" s="1"/>
  <c r="N11" i="43"/>
  <c r="O11" i="43" s="1"/>
  <c r="L11" i="43"/>
  <c r="M11" i="43" s="1"/>
  <c r="J11" i="43"/>
  <c r="K11" i="43" s="1"/>
  <c r="E11" i="43"/>
  <c r="G11" i="43" s="1"/>
  <c r="P6" i="43"/>
  <c r="Q6" i="43" s="1"/>
  <c r="N6" i="43"/>
  <c r="O6" i="43" s="1"/>
  <c r="L6" i="43"/>
  <c r="M6" i="43" s="1"/>
  <c r="J6" i="43"/>
  <c r="K6" i="43" s="1"/>
  <c r="E6" i="43"/>
  <c r="G6" i="43" s="1"/>
  <c r="P32" i="42"/>
  <c r="Q32" i="42" s="1"/>
  <c r="N32" i="42"/>
  <c r="O32" i="42" s="1"/>
  <c r="L32" i="42"/>
  <c r="M32" i="42" s="1"/>
  <c r="J32" i="42"/>
  <c r="K32" i="42" s="1"/>
  <c r="E32" i="42"/>
  <c r="G32" i="42" s="1"/>
  <c r="P30" i="42"/>
  <c r="Q30" i="42" s="1"/>
  <c r="N30" i="42"/>
  <c r="O30" i="42" s="1"/>
  <c r="L30" i="42"/>
  <c r="M30" i="42" s="1"/>
  <c r="J30" i="42"/>
  <c r="K30" i="42" s="1"/>
  <c r="E30" i="42"/>
  <c r="G30" i="42" s="1"/>
  <c r="P28" i="42"/>
  <c r="Q28" i="42" s="1"/>
  <c r="N28" i="42"/>
  <c r="O28" i="42" s="1"/>
  <c r="L28" i="42"/>
  <c r="M28" i="42" s="1"/>
  <c r="J28" i="42"/>
  <c r="K28" i="42" s="1"/>
  <c r="E28" i="42"/>
  <c r="G28" i="42" s="1"/>
  <c r="P22" i="42"/>
  <c r="Q22" i="42" s="1"/>
  <c r="N22" i="42"/>
  <c r="O22" i="42" s="1"/>
  <c r="L22" i="42"/>
  <c r="M22" i="42" s="1"/>
  <c r="J22" i="42"/>
  <c r="K22" i="42" s="1"/>
  <c r="E22" i="42"/>
  <c r="G22" i="42" s="1"/>
  <c r="P20" i="42"/>
  <c r="Q20" i="42" s="1"/>
  <c r="N20" i="42"/>
  <c r="O20" i="42" s="1"/>
  <c r="L20" i="42"/>
  <c r="M20" i="42" s="1"/>
  <c r="J20" i="42"/>
  <c r="K20" i="42" s="1"/>
  <c r="E20" i="42"/>
  <c r="G20" i="42" s="1"/>
  <c r="P18" i="42"/>
  <c r="Q18" i="42" s="1"/>
  <c r="N18" i="42"/>
  <c r="O18" i="42" s="1"/>
  <c r="L18" i="42"/>
  <c r="M18" i="42" s="1"/>
  <c r="J18" i="42"/>
  <c r="K18" i="42" s="1"/>
  <c r="E18" i="42"/>
  <c r="G18" i="42" s="1"/>
  <c r="P16" i="42"/>
  <c r="Q16" i="42" s="1"/>
  <c r="N16" i="42"/>
  <c r="O16" i="42" s="1"/>
  <c r="L16" i="42"/>
  <c r="M16" i="42" s="1"/>
  <c r="J16" i="42"/>
  <c r="K16" i="42" s="1"/>
  <c r="G16" i="42"/>
  <c r="P14" i="42"/>
  <c r="Q14" i="42" s="1"/>
  <c r="N14" i="42"/>
  <c r="O14" i="42" s="1"/>
  <c r="L14" i="42"/>
  <c r="M14" i="42" s="1"/>
  <c r="J14" i="42"/>
  <c r="K14" i="42" s="1"/>
  <c r="E14" i="42"/>
  <c r="G14" i="42" s="1"/>
  <c r="P10" i="42"/>
  <c r="Q10" i="42" s="1"/>
  <c r="N10" i="42"/>
  <c r="O10" i="42" s="1"/>
  <c r="L10" i="42"/>
  <c r="M10" i="42" s="1"/>
  <c r="J10" i="42"/>
  <c r="K10" i="42" s="1"/>
  <c r="E10" i="42"/>
  <c r="G10" i="42" s="1"/>
  <c r="E7" i="42"/>
  <c r="P6" i="42"/>
  <c r="N6" i="42"/>
  <c r="L6" i="42"/>
  <c r="J6" i="42"/>
  <c r="Q6" i="42"/>
  <c r="G6" i="42" l="1"/>
  <c r="O6" i="42"/>
  <c r="K6" i="42"/>
  <c r="M6" i="42"/>
  <c r="P11" i="41"/>
  <c r="Q11" i="41" s="1"/>
  <c r="N11" i="41"/>
  <c r="O11" i="41" s="1"/>
  <c r="L11" i="41"/>
  <c r="M11" i="41" s="1"/>
  <c r="J11" i="41"/>
  <c r="K11" i="41" s="1"/>
  <c r="E11" i="41"/>
  <c r="G11" i="41" s="1"/>
  <c r="P30" i="40"/>
  <c r="Q30" i="40" s="1"/>
  <c r="N30" i="40"/>
  <c r="O30" i="40" s="1"/>
  <c r="L30" i="40"/>
  <c r="M30" i="40" s="1"/>
  <c r="J30" i="40"/>
  <c r="K30" i="40" s="1"/>
  <c r="E30" i="40"/>
  <c r="G30" i="40" s="1"/>
  <c r="P32" i="40"/>
  <c r="Q32" i="40" s="1"/>
  <c r="N32" i="40"/>
  <c r="O32" i="40" s="1"/>
  <c r="L32" i="40"/>
  <c r="M32" i="40" s="1"/>
  <c r="J32" i="40"/>
  <c r="K32" i="40" s="1"/>
  <c r="E32" i="40"/>
  <c r="G32" i="40" s="1"/>
  <c r="P28" i="40"/>
  <c r="Q28" i="40" s="1"/>
  <c r="N28" i="40"/>
  <c r="O28" i="40" s="1"/>
  <c r="L28" i="40"/>
  <c r="M28" i="40" s="1"/>
  <c r="J28" i="40"/>
  <c r="K28" i="40" s="1"/>
  <c r="E28" i="40"/>
  <c r="G28" i="40" s="1"/>
  <c r="P22" i="40"/>
  <c r="Q22" i="40" s="1"/>
  <c r="N22" i="40"/>
  <c r="O22" i="40" s="1"/>
  <c r="L22" i="40"/>
  <c r="M22" i="40" s="1"/>
  <c r="J22" i="40"/>
  <c r="K22" i="40" s="1"/>
  <c r="E22" i="40"/>
  <c r="G22" i="40" s="1"/>
  <c r="P20" i="40"/>
  <c r="Q20" i="40" s="1"/>
  <c r="N20" i="40"/>
  <c r="O20" i="40" s="1"/>
  <c r="L20" i="40"/>
  <c r="M20" i="40" s="1"/>
  <c r="J20" i="40"/>
  <c r="K20" i="40" s="1"/>
  <c r="E20" i="40"/>
  <c r="G20" i="40" s="1"/>
  <c r="P18" i="40"/>
  <c r="Q18" i="40" s="1"/>
  <c r="N18" i="40"/>
  <c r="O18" i="40" s="1"/>
  <c r="L18" i="40"/>
  <c r="M18" i="40" s="1"/>
  <c r="J18" i="40"/>
  <c r="K18" i="40" s="1"/>
  <c r="E18" i="40"/>
  <c r="G18" i="40" s="1"/>
  <c r="P16" i="40"/>
  <c r="Q16" i="40" s="1"/>
  <c r="N16" i="40"/>
  <c r="O16" i="40" s="1"/>
  <c r="L16" i="40"/>
  <c r="M16" i="40" s="1"/>
  <c r="J16" i="40"/>
  <c r="K16" i="40" s="1"/>
  <c r="E16" i="40"/>
  <c r="G16" i="40" s="1"/>
  <c r="P14" i="40"/>
  <c r="Q14" i="40" s="1"/>
  <c r="N14" i="40"/>
  <c r="O14" i="40" s="1"/>
  <c r="L14" i="40"/>
  <c r="M14" i="40" s="1"/>
  <c r="J14" i="40"/>
  <c r="K14" i="40" s="1"/>
  <c r="E14" i="40"/>
  <c r="G14" i="40" s="1"/>
  <c r="P10" i="40"/>
  <c r="Q10" i="40" s="1"/>
  <c r="N10" i="40"/>
  <c r="O10" i="40" s="1"/>
  <c r="L10" i="40"/>
  <c r="M10" i="40" s="1"/>
  <c r="J10" i="40"/>
  <c r="K10" i="40" s="1"/>
  <c r="E10" i="40"/>
  <c r="G10" i="40" s="1"/>
  <c r="P7" i="40"/>
  <c r="Q7" i="40" s="1"/>
  <c r="N7" i="40"/>
  <c r="O7" i="40" s="1"/>
  <c r="L7" i="40"/>
  <c r="M7" i="40" s="1"/>
  <c r="J7" i="40"/>
  <c r="K7" i="40" s="1"/>
  <c r="E7" i="40"/>
  <c r="G7" i="40" s="1"/>
  <c r="P57" i="41" l="1"/>
  <c r="Q57" i="41" s="1"/>
  <c r="N57" i="41"/>
  <c r="O57" i="41" s="1"/>
  <c r="L57" i="41"/>
  <c r="M57" i="41" s="1"/>
  <c r="J57" i="41"/>
  <c r="K57" i="41" s="1"/>
  <c r="E57" i="41"/>
  <c r="G57" i="41" s="1"/>
  <c r="P53" i="41"/>
  <c r="Q53" i="41" s="1"/>
  <c r="N53" i="41"/>
  <c r="O53" i="41" s="1"/>
  <c r="L53" i="41"/>
  <c r="M53" i="41" s="1"/>
  <c r="J53" i="41"/>
  <c r="K53" i="41" s="1"/>
  <c r="E53" i="41"/>
  <c r="G53" i="41" s="1"/>
  <c r="P49" i="41"/>
  <c r="Q49" i="41" s="1"/>
  <c r="N49" i="41"/>
  <c r="O49" i="41" s="1"/>
  <c r="L49" i="41"/>
  <c r="M49" i="41" s="1"/>
  <c r="J49" i="41"/>
  <c r="K49" i="41" s="1"/>
  <c r="E49" i="41"/>
  <c r="G49" i="41" s="1"/>
  <c r="P37" i="41"/>
  <c r="Q37" i="41" s="1"/>
  <c r="N37" i="41"/>
  <c r="O37" i="41" s="1"/>
  <c r="L37" i="41"/>
  <c r="M37" i="41" s="1"/>
  <c r="J37" i="41"/>
  <c r="K37" i="41" s="1"/>
  <c r="E37" i="41"/>
  <c r="G37" i="41" s="1"/>
  <c r="P33" i="41"/>
  <c r="Q33" i="41" s="1"/>
  <c r="N33" i="41"/>
  <c r="O33" i="41" s="1"/>
  <c r="L33" i="41"/>
  <c r="M33" i="41" s="1"/>
  <c r="J33" i="41"/>
  <c r="K33" i="41" s="1"/>
  <c r="E33" i="41"/>
  <c r="G33" i="41" s="1"/>
  <c r="P29" i="41"/>
  <c r="Q29" i="41" s="1"/>
  <c r="N29" i="41"/>
  <c r="O29" i="41" s="1"/>
  <c r="L29" i="41"/>
  <c r="M29" i="41" s="1"/>
  <c r="J29" i="41"/>
  <c r="K29" i="41" s="1"/>
  <c r="E29" i="41"/>
  <c r="G29" i="41" s="1"/>
  <c r="P21" i="41"/>
  <c r="Q21" i="41" s="1"/>
  <c r="N21" i="41"/>
  <c r="O21" i="41" s="1"/>
  <c r="L21" i="41"/>
  <c r="M21" i="41" s="1"/>
  <c r="J21" i="41"/>
  <c r="K21" i="41" s="1"/>
  <c r="E21" i="41"/>
  <c r="G21" i="41" s="1"/>
  <c r="P13" i="41"/>
  <c r="Q13" i="41" s="1"/>
  <c r="N13" i="41"/>
  <c r="O13" i="41" s="1"/>
  <c r="L13" i="41"/>
  <c r="M13" i="41" s="1"/>
  <c r="J13" i="41"/>
  <c r="K13" i="41" s="1"/>
  <c r="E13" i="41"/>
  <c r="G13" i="41" s="1"/>
  <c r="P8" i="41"/>
  <c r="Q8" i="41" s="1"/>
  <c r="N8" i="41"/>
  <c r="O8" i="41" s="1"/>
  <c r="L8" i="41"/>
  <c r="M8" i="41" s="1"/>
  <c r="J8" i="41"/>
  <c r="K8" i="41" s="1"/>
  <c r="E8" i="41"/>
  <c r="G8" i="41" s="1"/>
  <c r="P29" i="40"/>
  <c r="Q29" i="40" s="1"/>
  <c r="N29" i="40"/>
  <c r="O29" i="40" s="1"/>
  <c r="L29" i="40"/>
  <c r="M29" i="40" s="1"/>
  <c r="J29" i="40"/>
  <c r="K29" i="40" s="1"/>
  <c r="E29" i="40"/>
  <c r="G29" i="40" s="1"/>
  <c r="P31" i="40"/>
  <c r="Q31" i="40" s="1"/>
  <c r="N31" i="40"/>
  <c r="O31" i="40" s="1"/>
  <c r="L31" i="40"/>
  <c r="M31" i="40" s="1"/>
  <c r="J31" i="40"/>
  <c r="K31" i="40" s="1"/>
  <c r="E31" i="40"/>
  <c r="G31" i="40" s="1"/>
  <c r="P27" i="40"/>
  <c r="Q27" i="40" s="1"/>
  <c r="N27" i="40"/>
  <c r="O27" i="40" s="1"/>
  <c r="L27" i="40"/>
  <c r="M27" i="40" s="1"/>
  <c r="J27" i="40"/>
  <c r="K27" i="40" s="1"/>
  <c r="E27" i="40"/>
  <c r="G27" i="40" s="1"/>
  <c r="P21" i="40"/>
  <c r="Q21" i="40" s="1"/>
  <c r="N21" i="40"/>
  <c r="O21" i="40" s="1"/>
  <c r="L21" i="40"/>
  <c r="M21" i="40" s="1"/>
  <c r="J21" i="40"/>
  <c r="K21" i="40" s="1"/>
  <c r="E21" i="40"/>
  <c r="G21" i="40" s="1"/>
  <c r="P19" i="40"/>
  <c r="Q19" i="40" s="1"/>
  <c r="N19" i="40"/>
  <c r="O19" i="40" s="1"/>
  <c r="L19" i="40"/>
  <c r="M19" i="40" s="1"/>
  <c r="J19" i="40"/>
  <c r="K19" i="40" s="1"/>
  <c r="E19" i="40"/>
  <c r="G19" i="40" s="1"/>
  <c r="P17" i="40"/>
  <c r="Q17" i="40" s="1"/>
  <c r="N17" i="40"/>
  <c r="O17" i="40" s="1"/>
  <c r="L17" i="40"/>
  <c r="M17" i="40" s="1"/>
  <c r="J17" i="40"/>
  <c r="K17" i="40" s="1"/>
  <c r="E17" i="40"/>
  <c r="G17" i="40" s="1"/>
  <c r="P15" i="40"/>
  <c r="Q15" i="40" s="1"/>
  <c r="N15" i="40"/>
  <c r="O15" i="40" s="1"/>
  <c r="L15" i="40"/>
  <c r="M15" i="40" s="1"/>
  <c r="J15" i="40"/>
  <c r="K15" i="40" s="1"/>
  <c r="E15" i="40"/>
  <c r="G15" i="40" s="1"/>
  <c r="P13" i="40"/>
  <c r="Q13" i="40" s="1"/>
  <c r="N13" i="40"/>
  <c r="O13" i="40" s="1"/>
  <c r="L13" i="40"/>
  <c r="M13" i="40" s="1"/>
  <c r="J13" i="40"/>
  <c r="K13" i="40" s="1"/>
  <c r="E13" i="40"/>
  <c r="G13" i="40" s="1"/>
  <c r="P9" i="40"/>
  <c r="Q9" i="40" s="1"/>
  <c r="N9" i="40"/>
  <c r="O9" i="40" s="1"/>
  <c r="L9" i="40"/>
  <c r="M9" i="40" s="1"/>
  <c r="J9" i="40"/>
  <c r="K9" i="40" s="1"/>
  <c r="E9" i="40"/>
  <c r="G9" i="40" s="1"/>
  <c r="P6" i="40" l="1"/>
  <c r="Q6" i="40" s="1"/>
  <c r="N6" i="40"/>
  <c r="O6" i="40" s="1"/>
  <c r="L6" i="40"/>
  <c r="M6" i="40" s="1"/>
  <c r="J6" i="40"/>
  <c r="K6" i="40" s="1"/>
  <c r="P47" i="39"/>
  <c r="N47" i="39"/>
  <c r="L47" i="39"/>
  <c r="J47" i="39"/>
  <c r="Q47" i="39"/>
  <c r="P44" i="39"/>
  <c r="N44" i="39"/>
  <c r="L44" i="39"/>
  <c r="J44" i="39"/>
  <c r="P41" i="39"/>
  <c r="N41" i="39"/>
  <c r="L41" i="39"/>
  <c r="J41" i="39"/>
  <c r="P32" i="39"/>
  <c r="N32" i="39"/>
  <c r="L32" i="39"/>
  <c r="J32" i="39"/>
  <c r="P28" i="39"/>
  <c r="N28" i="39"/>
  <c r="L28" i="39"/>
  <c r="J28" i="39"/>
  <c r="P24" i="39"/>
  <c r="N24" i="39"/>
  <c r="L24" i="39"/>
  <c r="J24" i="39"/>
  <c r="P21" i="39"/>
  <c r="N21" i="39"/>
  <c r="L21" i="39"/>
  <c r="J21" i="39"/>
  <c r="P18" i="39"/>
  <c r="N18" i="39"/>
  <c r="L18" i="39"/>
  <c r="J18" i="39"/>
  <c r="P12" i="39"/>
  <c r="N12" i="39"/>
  <c r="L12" i="39"/>
  <c r="J12" i="39"/>
  <c r="M18" i="39" l="1"/>
  <c r="M21" i="39"/>
  <c r="Q21" i="39"/>
  <c r="K32" i="39"/>
  <c r="M32" i="39"/>
  <c r="K41" i="39"/>
  <c r="O44" i="39"/>
  <c r="K18" i="39"/>
  <c r="K24" i="39"/>
  <c r="M41" i="39"/>
  <c r="K44" i="39"/>
  <c r="M12" i="39"/>
  <c r="O24" i="39"/>
  <c r="M28" i="39"/>
  <c r="Q41" i="39"/>
  <c r="K47" i="39"/>
  <c r="Q24" i="39"/>
  <c r="Q44" i="39"/>
  <c r="Q12" i="39"/>
  <c r="O21" i="39"/>
  <c r="Q28" i="39"/>
  <c r="M47" i="39"/>
  <c r="K12" i="39"/>
  <c r="Q18" i="39"/>
  <c r="K21" i="39"/>
  <c r="M24" i="39"/>
  <c r="K28" i="39"/>
  <c r="Q32" i="39"/>
  <c r="M44" i="39"/>
  <c r="O47" i="39"/>
  <c r="G6" i="40"/>
  <c r="O41" i="39"/>
  <c r="O32" i="39"/>
  <c r="O28" i="39"/>
  <c r="O18" i="39"/>
  <c r="O12" i="39"/>
  <c r="Q90" i="45" l="1"/>
  <c r="O90" i="45"/>
  <c r="M90" i="45"/>
  <c r="K90" i="45"/>
  <c r="Q87" i="45"/>
  <c r="O87" i="45"/>
  <c r="M87" i="45"/>
  <c r="K87" i="45"/>
  <c r="Q86" i="45"/>
  <c r="O86" i="45"/>
  <c r="M86" i="45"/>
  <c r="K86" i="45"/>
  <c r="Q85" i="45"/>
  <c r="O85" i="45"/>
  <c r="M85" i="45"/>
  <c r="K85" i="45"/>
  <c r="Q84" i="45"/>
  <c r="O84" i="45"/>
  <c r="M84" i="45"/>
  <c r="K84" i="45"/>
  <c r="Q83" i="45"/>
  <c r="O83" i="45"/>
  <c r="M83" i="45"/>
  <c r="K83" i="45"/>
  <c r="Q82" i="45"/>
  <c r="O82" i="45"/>
  <c r="M82" i="45"/>
  <c r="K82" i="45"/>
  <c r="P81" i="45"/>
  <c r="Q81" i="45" s="1"/>
  <c r="N81" i="45"/>
  <c r="O81" i="45" s="1"/>
  <c r="L81" i="45"/>
  <c r="M81" i="45" s="1"/>
  <c r="J81" i="45"/>
  <c r="K81" i="45" s="1"/>
  <c r="P80" i="45"/>
  <c r="Q80" i="45" s="1"/>
  <c r="N80" i="45"/>
  <c r="O80" i="45" s="1"/>
  <c r="L80" i="45"/>
  <c r="M80" i="45" s="1"/>
  <c r="J80" i="45"/>
  <c r="K80" i="45" s="1"/>
  <c r="P10" i="45"/>
  <c r="Q10" i="45" s="1"/>
  <c r="N10" i="45"/>
  <c r="O10" i="45" s="1"/>
  <c r="L10" i="45"/>
  <c r="M10" i="45" s="1"/>
  <c r="J10" i="45"/>
  <c r="K10" i="45" s="1"/>
  <c r="G10" i="45"/>
  <c r="P9" i="45"/>
  <c r="Q9" i="45" s="1"/>
  <c r="N9" i="45"/>
  <c r="O9" i="45" s="1"/>
  <c r="L9" i="45"/>
  <c r="M9" i="45" s="1"/>
  <c r="J9" i="45"/>
  <c r="K9" i="45" s="1"/>
  <c r="P8" i="45"/>
  <c r="Q8" i="45" s="1"/>
  <c r="N8" i="45"/>
  <c r="O8" i="45" s="1"/>
  <c r="L8" i="45"/>
  <c r="M8" i="45" s="1"/>
  <c r="J8" i="45"/>
  <c r="K8" i="45" s="1"/>
  <c r="G8" i="45"/>
  <c r="P7" i="45"/>
  <c r="Q7" i="45" s="1"/>
  <c r="N7" i="45"/>
  <c r="O7" i="45" s="1"/>
  <c r="L7" i="45"/>
  <c r="M7" i="45" s="1"/>
  <c r="J7" i="45"/>
  <c r="K7" i="45" s="1"/>
  <c r="G7" i="45"/>
  <c r="P6" i="45"/>
  <c r="Q6" i="45" s="1"/>
  <c r="N6" i="45"/>
  <c r="O6" i="45" s="1"/>
  <c r="L6" i="45"/>
  <c r="M6" i="45" s="1"/>
  <c r="J6" i="45"/>
  <c r="K6" i="45" s="1"/>
  <c r="G6" i="45"/>
  <c r="Q106" i="44"/>
  <c r="O106" i="44"/>
  <c r="M106" i="44"/>
  <c r="K106" i="44"/>
  <c r="Q103" i="44"/>
  <c r="O103" i="44"/>
  <c r="M103" i="44"/>
  <c r="K103" i="44"/>
  <c r="Q102" i="44"/>
  <c r="O102" i="44"/>
  <c r="M102" i="44"/>
  <c r="K102" i="44"/>
  <c r="Q101" i="44"/>
  <c r="O101" i="44"/>
  <c r="M101" i="44"/>
  <c r="K101" i="44"/>
  <c r="Q100" i="44"/>
  <c r="O100" i="44"/>
  <c r="M100" i="44"/>
  <c r="K100" i="44"/>
  <c r="Q99" i="44"/>
  <c r="O99" i="44"/>
  <c r="M99" i="44"/>
  <c r="K99" i="44"/>
  <c r="Q98" i="44"/>
  <c r="O98" i="44"/>
  <c r="M98" i="44"/>
  <c r="K98" i="44"/>
  <c r="P97" i="44"/>
  <c r="Q97" i="44" s="1"/>
  <c r="N97" i="44"/>
  <c r="O97" i="44" s="1"/>
  <c r="L97" i="44"/>
  <c r="M97" i="44" s="1"/>
  <c r="J97" i="44"/>
  <c r="K97" i="44" s="1"/>
  <c r="G97" i="44"/>
  <c r="P96" i="44"/>
  <c r="Q96" i="44" s="1"/>
  <c r="N96" i="44"/>
  <c r="L96" i="44"/>
  <c r="J96" i="44"/>
  <c r="K96" i="44" s="1"/>
  <c r="G96" i="44"/>
  <c r="P95" i="44"/>
  <c r="Q95" i="44" s="1"/>
  <c r="N95" i="44"/>
  <c r="O95" i="44" s="1"/>
  <c r="L95" i="44"/>
  <c r="M95" i="44" s="1"/>
  <c r="J95" i="44"/>
  <c r="K95" i="44" s="1"/>
  <c r="G95" i="44"/>
  <c r="P94" i="44"/>
  <c r="Q94" i="44" s="1"/>
  <c r="N94" i="44"/>
  <c r="O94" i="44" s="1"/>
  <c r="L94" i="44"/>
  <c r="M94" i="44" s="1"/>
  <c r="J94" i="44"/>
  <c r="K94" i="44" s="1"/>
  <c r="G94" i="44"/>
  <c r="P89" i="44"/>
  <c r="Q89" i="44" s="1"/>
  <c r="N89" i="44"/>
  <c r="O89" i="44" s="1"/>
  <c r="L89" i="44"/>
  <c r="M89" i="44" s="1"/>
  <c r="J89" i="44"/>
  <c r="K89" i="44" s="1"/>
  <c r="G89" i="44"/>
  <c r="P88" i="44"/>
  <c r="Q88" i="44" s="1"/>
  <c r="N88" i="44"/>
  <c r="O88" i="44" s="1"/>
  <c r="L88" i="44"/>
  <c r="M88" i="44" s="1"/>
  <c r="J88" i="44"/>
  <c r="K88" i="44" s="1"/>
  <c r="G88" i="44"/>
  <c r="P82" i="44"/>
  <c r="Q82" i="44" s="1"/>
  <c r="N82" i="44"/>
  <c r="O82" i="44" s="1"/>
  <c r="L82" i="44"/>
  <c r="M82" i="44" s="1"/>
  <c r="J82" i="44"/>
  <c r="K82" i="44" s="1"/>
  <c r="G82" i="44"/>
  <c r="P76" i="44"/>
  <c r="Q76" i="44" s="1"/>
  <c r="N76" i="44"/>
  <c r="O76" i="44" s="1"/>
  <c r="L76" i="44"/>
  <c r="M76" i="44" s="1"/>
  <c r="J76" i="44"/>
  <c r="K76" i="44" s="1"/>
  <c r="G76" i="44"/>
  <c r="P58" i="44"/>
  <c r="Q58" i="44" s="1"/>
  <c r="N58" i="44"/>
  <c r="O58" i="44" s="1"/>
  <c r="L58" i="44"/>
  <c r="M58" i="44" s="1"/>
  <c r="J58" i="44"/>
  <c r="K58" i="44" s="1"/>
  <c r="G58" i="44"/>
  <c r="P46" i="44"/>
  <c r="Q46" i="44" s="1"/>
  <c r="N46" i="44"/>
  <c r="O46" i="44" s="1"/>
  <c r="L46" i="44"/>
  <c r="M46" i="44" s="1"/>
  <c r="J46" i="44"/>
  <c r="K46" i="44" s="1"/>
  <c r="G46" i="44"/>
  <c r="P40" i="44"/>
  <c r="Q40" i="44" s="1"/>
  <c r="N40" i="44"/>
  <c r="O40" i="44" s="1"/>
  <c r="L40" i="44"/>
  <c r="M40" i="44" s="1"/>
  <c r="J40" i="44"/>
  <c r="K40" i="44" s="1"/>
  <c r="G40" i="44"/>
  <c r="P34" i="44"/>
  <c r="Q34" i="44" s="1"/>
  <c r="N34" i="44"/>
  <c r="O34" i="44" s="1"/>
  <c r="L34" i="44"/>
  <c r="M34" i="44" s="1"/>
  <c r="J34" i="44"/>
  <c r="K34" i="44" s="1"/>
  <c r="G34" i="44"/>
  <c r="P28" i="44"/>
  <c r="Q28" i="44" s="1"/>
  <c r="N28" i="44"/>
  <c r="O28" i="44" s="1"/>
  <c r="L28" i="44"/>
  <c r="M28" i="44" s="1"/>
  <c r="J28" i="44"/>
  <c r="K28" i="44" s="1"/>
  <c r="G28" i="44"/>
  <c r="P16" i="44"/>
  <c r="Q16" i="44" s="1"/>
  <c r="N16" i="44"/>
  <c r="O16" i="44" s="1"/>
  <c r="L16" i="44"/>
  <c r="M16" i="44" s="1"/>
  <c r="J16" i="44"/>
  <c r="K16" i="44" s="1"/>
  <c r="G16" i="44"/>
  <c r="Q75" i="43"/>
  <c r="O75" i="43"/>
  <c r="M75" i="43"/>
  <c r="K75" i="43"/>
  <c r="Q72" i="43"/>
  <c r="O72" i="43"/>
  <c r="M72" i="43"/>
  <c r="K72" i="43"/>
  <c r="Q71" i="43"/>
  <c r="O71" i="43"/>
  <c r="M71" i="43"/>
  <c r="K71" i="43"/>
  <c r="Q70" i="43"/>
  <c r="O70" i="43"/>
  <c r="M70" i="43"/>
  <c r="K70" i="43"/>
  <c r="Q69" i="43"/>
  <c r="O69" i="43"/>
  <c r="M69" i="43"/>
  <c r="K69" i="43"/>
  <c r="Q68" i="43"/>
  <c r="O68" i="43"/>
  <c r="M68" i="43"/>
  <c r="K68" i="43"/>
  <c r="Q67" i="43"/>
  <c r="O67" i="43"/>
  <c r="M67" i="43"/>
  <c r="K67" i="43"/>
  <c r="P66" i="43"/>
  <c r="Q66" i="43" s="1"/>
  <c r="N66" i="43"/>
  <c r="O66" i="43" s="1"/>
  <c r="L66" i="43"/>
  <c r="M66" i="43" s="1"/>
  <c r="J66" i="43"/>
  <c r="K66" i="43" s="1"/>
  <c r="G66" i="43"/>
  <c r="T61" i="43"/>
  <c r="S61" i="43"/>
  <c r="R61" i="43"/>
  <c r="P61" i="43"/>
  <c r="N61" i="43"/>
  <c r="L61" i="43"/>
  <c r="J61" i="43"/>
  <c r="K61" i="43" s="1"/>
  <c r="G61" i="43"/>
  <c r="P55" i="43"/>
  <c r="Q55" i="43" s="1"/>
  <c r="N55" i="43"/>
  <c r="O55" i="43" s="1"/>
  <c r="L55" i="43"/>
  <c r="M55" i="43" s="1"/>
  <c r="J55" i="43"/>
  <c r="K55" i="43" s="1"/>
  <c r="P9" i="43"/>
  <c r="Q9" i="43" s="1"/>
  <c r="N9" i="43"/>
  <c r="O9" i="43" s="1"/>
  <c r="L9" i="43"/>
  <c r="M9" i="43" s="1"/>
  <c r="J9" i="43"/>
  <c r="K9" i="43" s="1"/>
  <c r="G9" i="43"/>
  <c r="P8" i="43"/>
  <c r="Q8" i="43" s="1"/>
  <c r="N8" i="43"/>
  <c r="O8" i="43" s="1"/>
  <c r="L8" i="43"/>
  <c r="M8" i="43" s="1"/>
  <c r="J8" i="43"/>
  <c r="K8" i="43" s="1"/>
  <c r="G8" i="43"/>
  <c r="P7" i="43"/>
  <c r="Q7" i="43" s="1"/>
  <c r="N7" i="43"/>
  <c r="O7" i="43" s="1"/>
  <c r="L7" i="43"/>
  <c r="M7" i="43" s="1"/>
  <c r="J7" i="43"/>
  <c r="K7" i="43" s="1"/>
  <c r="G7" i="43"/>
  <c r="Q50" i="42"/>
  <c r="O50" i="42"/>
  <c r="M50" i="42"/>
  <c r="K50" i="42"/>
  <c r="Q47" i="42"/>
  <c r="O47" i="42"/>
  <c r="M47" i="42"/>
  <c r="K47" i="42"/>
  <c r="Q46" i="42"/>
  <c r="O46" i="42"/>
  <c r="M46" i="42"/>
  <c r="K46" i="42"/>
  <c r="Q45" i="42"/>
  <c r="O45" i="42"/>
  <c r="M45" i="42"/>
  <c r="K45" i="42"/>
  <c r="Q44" i="42"/>
  <c r="O44" i="42"/>
  <c r="M44" i="42"/>
  <c r="K44" i="42"/>
  <c r="Q43" i="42"/>
  <c r="O43" i="42"/>
  <c r="M43" i="42"/>
  <c r="K43" i="42"/>
  <c r="Q42" i="42"/>
  <c r="O42" i="42"/>
  <c r="M42" i="42"/>
  <c r="K42" i="42"/>
  <c r="P41" i="42"/>
  <c r="Q41" i="42" s="1"/>
  <c r="N41" i="42"/>
  <c r="L41" i="42"/>
  <c r="M41" i="42" s="1"/>
  <c r="J41" i="42"/>
  <c r="K41" i="42" s="1"/>
  <c r="G41" i="42"/>
  <c r="P40" i="42"/>
  <c r="Q40" i="42" s="1"/>
  <c r="N40" i="42"/>
  <c r="O40" i="42" s="1"/>
  <c r="L40" i="42"/>
  <c r="M40" i="42" s="1"/>
  <c r="J40" i="42"/>
  <c r="K40" i="42" s="1"/>
  <c r="G40" i="42"/>
  <c r="P37" i="42"/>
  <c r="Q37" i="42" s="1"/>
  <c r="N37" i="42"/>
  <c r="O37" i="42" s="1"/>
  <c r="L37" i="42"/>
  <c r="M37" i="42" s="1"/>
  <c r="J37" i="42"/>
  <c r="K37" i="42" s="1"/>
  <c r="G37" i="42"/>
  <c r="P36" i="42"/>
  <c r="Q36" i="42" s="1"/>
  <c r="N36" i="42"/>
  <c r="O36" i="42" s="1"/>
  <c r="L36" i="42"/>
  <c r="M36" i="42" s="1"/>
  <c r="J36" i="42"/>
  <c r="K36" i="42" s="1"/>
  <c r="G36" i="42"/>
  <c r="P35" i="42"/>
  <c r="Q35" i="42" s="1"/>
  <c r="N35" i="42"/>
  <c r="O35" i="42" s="1"/>
  <c r="L35" i="42"/>
  <c r="M35" i="42" s="1"/>
  <c r="J35" i="42"/>
  <c r="K35" i="42" s="1"/>
  <c r="G35" i="42"/>
  <c r="P34" i="42"/>
  <c r="Q34" i="42" s="1"/>
  <c r="N34" i="42"/>
  <c r="O34" i="42" s="1"/>
  <c r="J34" i="42"/>
  <c r="K34" i="42" s="1"/>
  <c r="P7" i="42"/>
  <c r="Q7" i="42" s="1"/>
  <c r="N7" i="42"/>
  <c r="O7" i="42" s="1"/>
  <c r="L7" i="42"/>
  <c r="M7" i="42" s="1"/>
  <c r="J7" i="42"/>
  <c r="K7" i="42" s="1"/>
  <c r="G7" i="42"/>
  <c r="Q75" i="41"/>
  <c r="O75" i="41"/>
  <c r="M75" i="41"/>
  <c r="K75" i="41"/>
  <c r="Q72" i="41"/>
  <c r="O72" i="41"/>
  <c r="M72" i="41"/>
  <c r="K72" i="41"/>
  <c r="Q71" i="41"/>
  <c r="O71" i="41"/>
  <c r="M71" i="41"/>
  <c r="K71" i="41"/>
  <c r="Q70" i="41"/>
  <c r="O70" i="41"/>
  <c r="M70" i="41"/>
  <c r="K70" i="41"/>
  <c r="Q69" i="41"/>
  <c r="O69" i="41"/>
  <c r="M69" i="41"/>
  <c r="K69" i="41"/>
  <c r="Q68" i="41"/>
  <c r="O68" i="41"/>
  <c r="M68" i="41"/>
  <c r="K68" i="41"/>
  <c r="Q67" i="41"/>
  <c r="O67" i="41"/>
  <c r="M67" i="41"/>
  <c r="K67" i="41"/>
  <c r="P66" i="41"/>
  <c r="Q66" i="41" s="1"/>
  <c r="N66" i="41"/>
  <c r="L66" i="41"/>
  <c r="M66" i="41" s="1"/>
  <c r="G66" i="41"/>
  <c r="P65" i="41"/>
  <c r="Q65" i="41" s="1"/>
  <c r="N65" i="41"/>
  <c r="O65" i="41" s="1"/>
  <c r="L65" i="41"/>
  <c r="M65" i="41" s="1"/>
  <c r="J65" i="41"/>
  <c r="K65" i="41" s="1"/>
  <c r="G65" i="41"/>
  <c r="P63" i="41"/>
  <c r="Q63" i="41" s="1"/>
  <c r="N63" i="41"/>
  <c r="O63" i="41" s="1"/>
  <c r="L63" i="41"/>
  <c r="M63" i="41" s="1"/>
  <c r="J63" i="41"/>
  <c r="K63" i="41" s="1"/>
  <c r="G63" i="41"/>
  <c r="P60" i="41"/>
  <c r="Q60" i="41" s="1"/>
  <c r="N60" i="41"/>
  <c r="O60" i="41" s="1"/>
  <c r="L60" i="41"/>
  <c r="M60" i="41" s="1"/>
  <c r="J60" i="41"/>
  <c r="K60" i="41" s="1"/>
  <c r="G60" i="41"/>
  <c r="Q47" i="40"/>
  <c r="O47" i="40"/>
  <c r="M47" i="40"/>
  <c r="K47" i="40"/>
  <c r="Q44" i="40"/>
  <c r="O44" i="40"/>
  <c r="M44" i="40"/>
  <c r="K44" i="40"/>
  <c r="Q43" i="40"/>
  <c r="O43" i="40"/>
  <c r="M43" i="40"/>
  <c r="K43" i="40"/>
  <c r="Q42" i="40"/>
  <c r="O42" i="40"/>
  <c r="M42" i="40"/>
  <c r="K42" i="40"/>
  <c r="Q41" i="40"/>
  <c r="O41" i="40"/>
  <c r="M41" i="40"/>
  <c r="K41" i="40"/>
  <c r="Q40" i="40"/>
  <c r="O40" i="40"/>
  <c r="M40" i="40"/>
  <c r="K40" i="40"/>
  <c r="Q39" i="40"/>
  <c r="O39" i="40"/>
  <c r="M39" i="40"/>
  <c r="K39" i="40"/>
  <c r="P38" i="40"/>
  <c r="Q38" i="40" s="1"/>
  <c r="N38" i="40"/>
  <c r="O38" i="40" s="1"/>
  <c r="L38" i="40"/>
  <c r="M38" i="40" s="1"/>
  <c r="J38" i="40"/>
  <c r="K38" i="40" s="1"/>
  <c r="G38" i="40"/>
  <c r="P35" i="40"/>
  <c r="Q35" i="40" s="1"/>
  <c r="N35" i="40"/>
  <c r="O35" i="40" s="1"/>
  <c r="L35" i="40"/>
  <c r="M35" i="40" s="1"/>
  <c r="J35" i="40"/>
  <c r="K35" i="40" s="1"/>
  <c r="G35" i="40"/>
  <c r="P34" i="40"/>
  <c r="Q34" i="40" s="1"/>
  <c r="N34" i="40"/>
  <c r="O34" i="40" s="1"/>
  <c r="L34" i="40"/>
  <c r="M34" i="40" s="1"/>
  <c r="J34" i="40"/>
  <c r="K34" i="40" s="1"/>
  <c r="G34" i="40"/>
  <c r="P8" i="40"/>
  <c r="Q8" i="40" s="1"/>
  <c r="N8" i="40"/>
  <c r="O8" i="40" s="1"/>
  <c r="L8" i="40"/>
  <c r="M8" i="40" s="1"/>
  <c r="J8" i="40"/>
  <c r="K8" i="40" s="1"/>
  <c r="G8" i="40"/>
  <c r="Q63" i="39"/>
  <c r="O63" i="39"/>
  <c r="M63" i="39"/>
  <c r="K63" i="39"/>
  <c r="Q60" i="39"/>
  <c r="O60" i="39"/>
  <c r="M60" i="39"/>
  <c r="K60" i="39"/>
  <c r="Q59" i="39"/>
  <c r="O59" i="39"/>
  <c r="M59" i="39"/>
  <c r="K59" i="39"/>
  <c r="Q58" i="39"/>
  <c r="O58" i="39"/>
  <c r="M58" i="39"/>
  <c r="K58" i="39"/>
  <c r="Q57" i="39"/>
  <c r="O57" i="39"/>
  <c r="M57" i="39"/>
  <c r="K57" i="39"/>
  <c r="Q56" i="39"/>
  <c r="O56" i="39"/>
  <c r="M56" i="39"/>
  <c r="K56" i="39"/>
  <c r="Q55" i="39"/>
  <c r="O55" i="39"/>
  <c r="M55" i="39"/>
  <c r="K55" i="39"/>
  <c r="P54" i="39"/>
  <c r="Q54" i="39" s="1"/>
  <c r="N54" i="39"/>
  <c r="O54" i="39" s="1"/>
  <c r="L54" i="39"/>
  <c r="M54" i="39" s="1"/>
  <c r="J54" i="39"/>
  <c r="K54" i="39" s="1"/>
  <c r="P51" i="39"/>
  <c r="Q51" i="39" s="1"/>
  <c r="N51" i="39"/>
  <c r="O51" i="39" s="1"/>
  <c r="L51" i="39"/>
  <c r="M51" i="39" s="1"/>
  <c r="J51" i="39"/>
  <c r="K51" i="39" s="1"/>
  <c r="P50" i="39"/>
  <c r="Q50" i="39" s="1"/>
  <c r="N50" i="39"/>
  <c r="O50" i="39" s="1"/>
  <c r="L50" i="39"/>
  <c r="M50" i="39" s="1"/>
  <c r="J50" i="39"/>
  <c r="K50" i="39" s="1"/>
  <c r="P46" i="39"/>
  <c r="Q46" i="39" s="1"/>
  <c r="N46" i="39"/>
  <c r="O46" i="39" s="1"/>
  <c r="L46" i="39"/>
  <c r="M46" i="39" s="1"/>
  <c r="J46" i="39"/>
  <c r="K46" i="39" s="1"/>
  <c r="P43" i="39"/>
  <c r="Q43" i="39" s="1"/>
  <c r="N43" i="39"/>
  <c r="O43" i="39" s="1"/>
  <c r="L43" i="39"/>
  <c r="M43" i="39" s="1"/>
  <c r="J43" i="39"/>
  <c r="K43" i="39" s="1"/>
  <c r="P40" i="39"/>
  <c r="Q40" i="39" s="1"/>
  <c r="N40" i="39"/>
  <c r="O40" i="39" s="1"/>
  <c r="L40" i="39"/>
  <c r="M40" i="39" s="1"/>
  <c r="J40" i="39"/>
  <c r="K40" i="39" s="1"/>
  <c r="P31" i="39"/>
  <c r="Q31" i="39" s="1"/>
  <c r="N31" i="39"/>
  <c r="O31" i="39" s="1"/>
  <c r="L31" i="39"/>
  <c r="M31" i="39" s="1"/>
  <c r="J31" i="39"/>
  <c r="K31" i="39" s="1"/>
  <c r="P30" i="39"/>
  <c r="Q30" i="39" s="1"/>
  <c r="N30" i="39"/>
  <c r="O30" i="39" s="1"/>
  <c r="L30" i="39"/>
  <c r="M30" i="39" s="1"/>
  <c r="J30" i="39"/>
  <c r="K30" i="39" s="1"/>
  <c r="P26" i="39"/>
  <c r="Q26" i="39" s="1"/>
  <c r="N26" i="39"/>
  <c r="O26" i="39" s="1"/>
  <c r="L26" i="39"/>
  <c r="M26" i="39" s="1"/>
  <c r="J26" i="39"/>
  <c r="K26" i="39" s="1"/>
  <c r="P23" i="39"/>
  <c r="Q23" i="39" s="1"/>
  <c r="N23" i="39"/>
  <c r="O23" i="39" s="1"/>
  <c r="L23" i="39"/>
  <c r="M23" i="39" s="1"/>
  <c r="J23" i="39"/>
  <c r="K23" i="39" s="1"/>
  <c r="P20" i="39"/>
  <c r="Q20" i="39" s="1"/>
  <c r="N20" i="39"/>
  <c r="O20" i="39" s="1"/>
  <c r="L20" i="39"/>
  <c r="M20" i="39" s="1"/>
  <c r="J20" i="39"/>
  <c r="K20" i="39" s="1"/>
  <c r="P17" i="39"/>
  <c r="Q17" i="39" s="1"/>
  <c r="N17" i="39"/>
  <c r="O17" i="39" s="1"/>
  <c r="L17" i="39"/>
  <c r="M17" i="39" s="1"/>
  <c r="J17" i="39"/>
  <c r="K17" i="39" s="1"/>
  <c r="P11" i="39"/>
  <c r="Q11" i="39" s="1"/>
  <c r="N11" i="39"/>
  <c r="O11" i="39" s="1"/>
  <c r="L11" i="39"/>
  <c r="M11" i="39" s="1"/>
  <c r="J11" i="39"/>
  <c r="K11" i="39" s="1"/>
  <c r="P7" i="39"/>
  <c r="Q7" i="39" s="1"/>
  <c r="N7" i="39"/>
  <c r="O7" i="39" s="1"/>
  <c r="L7" i="39"/>
  <c r="M7" i="39" s="1"/>
  <c r="J7" i="39"/>
  <c r="K7" i="39" s="1"/>
  <c r="P6" i="39"/>
  <c r="Q6" i="39" s="1"/>
  <c r="N6" i="39"/>
  <c r="O6" i="39" s="1"/>
  <c r="L6" i="39"/>
  <c r="M6" i="39" s="1"/>
  <c r="J6" i="39"/>
  <c r="K6" i="39" s="1"/>
  <c r="Q35" i="38"/>
  <c r="O35" i="38"/>
  <c r="M35" i="38"/>
  <c r="K35" i="38"/>
  <c r="Q32" i="38"/>
  <c r="O32" i="38"/>
  <c r="M32" i="38"/>
  <c r="K32" i="38"/>
  <c r="Q31" i="38"/>
  <c r="O31" i="38"/>
  <c r="M31" i="38"/>
  <c r="K31" i="38"/>
  <c r="Q30" i="38"/>
  <c r="O30" i="38"/>
  <c r="M30" i="38"/>
  <c r="K30" i="38"/>
  <c r="Q29" i="38"/>
  <c r="O29" i="38"/>
  <c r="M29" i="38"/>
  <c r="K29" i="38"/>
  <c r="Q28" i="38"/>
  <c r="O28" i="38"/>
  <c r="M28" i="38"/>
  <c r="K28" i="38"/>
  <c r="Q27" i="38"/>
  <c r="O27" i="38"/>
  <c r="M27" i="38"/>
  <c r="K27" i="38"/>
  <c r="P25" i="38"/>
  <c r="Q25" i="38" s="1"/>
  <c r="N25" i="38"/>
  <c r="O25" i="38" s="1"/>
  <c r="L25" i="38"/>
  <c r="M25" i="38" s="1"/>
  <c r="J25" i="38"/>
  <c r="K25" i="38" s="1"/>
  <c r="G25" i="38"/>
  <c r="P24" i="38"/>
  <c r="Q24" i="38" s="1"/>
  <c r="N24" i="38"/>
  <c r="O24" i="38" s="1"/>
  <c r="L24" i="38"/>
  <c r="M24" i="38" s="1"/>
  <c r="J24" i="38"/>
  <c r="K24" i="38" s="1"/>
  <c r="G24" i="38"/>
  <c r="P23" i="38"/>
  <c r="Q23" i="38" s="1"/>
  <c r="N23" i="38"/>
  <c r="O23" i="38" s="1"/>
  <c r="L23" i="38"/>
  <c r="M23" i="38" s="1"/>
  <c r="J23" i="38"/>
  <c r="K23" i="38" s="1"/>
  <c r="G21" i="38"/>
  <c r="G20" i="38"/>
  <c r="G19" i="38"/>
  <c r="G18" i="38"/>
  <c r="G15" i="38"/>
  <c r="G14" i="38"/>
  <c r="G13" i="38"/>
  <c r="P12" i="38"/>
  <c r="Q12" i="38" s="1"/>
  <c r="N12" i="38"/>
  <c r="O12" i="38" s="1"/>
  <c r="L12" i="38"/>
  <c r="M12" i="38" s="1"/>
  <c r="G12" i="38"/>
  <c r="G11" i="38"/>
  <c r="G9" i="38"/>
  <c r="G7" i="38"/>
  <c r="P6" i="38"/>
  <c r="Q6" i="38" s="1"/>
  <c r="N6" i="38"/>
  <c r="O6" i="38" s="1"/>
  <c r="L6" i="38"/>
  <c r="M6" i="38" s="1"/>
  <c r="G6" i="38"/>
  <c r="G8" i="37"/>
  <c r="G11" i="37"/>
  <c r="G22" i="37"/>
  <c r="G23" i="37"/>
  <c r="K24" i="37"/>
  <c r="M24" i="37"/>
  <c r="O24" i="37"/>
  <c r="Q24" i="37"/>
  <c r="K25" i="37"/>
  <c r="M25" i="37"/>
  <c r="O25" i="37"/>
  <c r="Q25" i="37"/>
  <c r="K26" i="37"/>
  <c r="M26" i="37"/>
  <c r="O26" i="37"/>
  <c r="Q26" i="37"/>
  <c r="K27" i="37"/>
  <c r="M27" i="37"/>
  <c r="O27" i="37"/>
  <c r="Q27" i="37"/>
  <c r="K28" i="37"/>
  <c r="M28" i="37"/>
  <c r="O28" i="37"/>
  <c r="Q28" i="37"/>
  <c r="K29" i="37"/>
  <c r="M29" i="37"/>
  <c r="O29" i="37"/>
  <c r="Q29" i="37"/>
  <c r="K32" i="37"/>
  <c r="M32" i="37"/>
  <c r="O32" i="37"/>
  <c r="Q32" i="37"/>
  <c r="Q61" i="43" l="1"/>
  <c r="O61" i="43"/>
  <c r="M61" i="43"/>
  <c r="M96" i="44"/>
  <c r="O96" i="44"/>
  <c r="J17" i="25" l="1"/>
  <c r="J16" i="25"/>
  <c r="J15" i="25"/>
  <c r="J14" i="25"/>
  <c r="J13" i="25"/>
  <c r="J12" i="25"/>
  <c r="J11" i="25"/>
  <c r="J10" i="25"/>
  <c r="J9" i="25"/>
  <c r="J8" i="25"/>
  <c r="J7" i="25"/>
  <c r="J6" i="25"/>
  <c r="J5" i="25"/>
  <c r="G9"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DeCicco, Michael</author>
  </authors>
  <commentList>
    <comment ref="B61" authorId="0" shapeId="0" xr:uid="{42A76FD2-39F9-4CA4-8FE9-3B1F1AFBB257}">
      <text>
        <r>
          <rPr>
            <b/>
            <sz val="14"/>
            <color indexed="81"/>
            <rFont val="Tahoma"/>
            <family val="2"/>
          </rPr>
          <t>DeCicco, Michael:</t>
        </r>
        <r>
          <rPr>
            <sz val="14"/>
            <color indexed="81"/>
            <rFont val="Tahoma"/>
            <family val="2"/>
          </rPr>
          <t xml:space="preserve">
Rework language 
Generic to just indicate any DOL PW titles </t>
        </r>
      </text>
    </comment>
  </commentList>
</comments>
</file>

<file path=xl/sharedStrings.xml><?xml version="1.0" encoding="utf-8"?>
<sst xmlns="http://schemas.openxmlformats.org/spreadsheetml/2006/main" count="2007" uniqueCount="953">
  <si>
    <t>Bidder Name:</t>
  </si>
  <si>
    <t>NYS Net Price</t>
  </si>
  <si>
    <t>List Price / MSRP</t>
  </si>
  <si>
    <t xml:space="preserve">ADD Rows as needed </t>
  </si>
  <si>
    <t>Unit of Measurement</t>
  </si>
  <si>
    <r>
      <t xml:space="preserve">  </t>
    </r>
    <r>
      <rPr>
        <b/>
        <sz val="12"/>
        <rFont val="Times New Roman"/>
        <family val="1"/>
      </rPr>
      <t/>
    </r>
  </si>
  <si>
    <t>Manufacturer/Product Line</t>
  </si>
  <si>
    <t>A</t>
  </si>
  <si>
    <t>B</t>
  </si>
  <si>
    <t>Manufacturer/Brand
Product Line</t>
  </si>
  <si>
    <t>Comparable Contract/Customer Name</t>
  </si>
  <si>
    <t>Comparable Contract/Customer Percent Discount</t>
  </si>
  <si>
    <t>[Insert Bidder Name]</t>
  </si>
  <si>
    <t>Category Description</t>
  </si>
  <si>
    <t>n/a</t>
  </si>
  <si>
    <t>Lenel</t>
  </si>
  <si>
    <t xml:space="preserve">Axis </t>
  </si>
  <si>
    <t>Dome Cameras</t>
  </si>
  <si>
    <t>General Hospital Contract #XYZ-1234</t>
  </si>
  <si>
    <t>Video Recorders</t>
  </si>
  <si>
    <t>Percent (%) Discount</t>
  </si>
  <si>
    <t>Region(s) Bid:</t>
  </si>
  <si>
    <t>Region 1</t>
  </si>
  <si>
    <t>Region 2</t>
  </si>
  <si>
    <t>Region 3</t>
  </si>
  <si>
    <t>Region 4</t>
  </si>
  <si>
    <t>Region 5</t>
  </si>
  <si>
    <t>Region 6</t>
  </si>
  <si>
    <t xml:space="preserve">Region 7 </t>
  </si>
  <si>
    <t>Region 8</t>
  </si>
  <si>
    <t>Region 9</t>
  </si>
  <si>
    <t>Lot Bid:</t>
  </si>
  <si>
    <t>Insert an "X in the Applicable cell:</t>
  </si>
  <si>
    <t>Lot 1</t>
  </si>
  <si>
    <t>Lot 2</t>
  </si>
  <si>
    <t>Insert an "X" in the applicable cell(s):</t>
  </si>
  <si>
    <t>Line #</t>
  </si>
  <si>
    <t>Product Line Subcategory Designator (if applicable e.g. 
(e.g. A, B, etc.)</t>
  </si>
  <si>
    <t xml:space="preserve">ALL List/MSRP Prices &amp; NYS Net Prices must be quantifiable (i.e. indicate a numeric value). The following terms are unacceptable and any line item containing them as a List/MSRP or NYS Net price must be removed or indicated with an acceptable quantifiable value: Individual Case Basis (ICB), Call for Quote, To Be Determined (TBD), Consult Factory, Consult Call for Quote, Custom Call, N/A, Value, Call, Custom, etc. </t>
  </si>
  <si>
    <t>2. Percent Discount:</t>
  </si>
  <si>
    <t>3. Category Designator (if applicable):</t>
  </si>
  <si>
    <t>4. Category Description (if applicable):</t>
  </si>
  <si>
    <t>5. Comparable Contract/Customer Name:</t>
  </si>
  <si>
    <t>6. Comparable Contract/Customer Percent Discount:</t>
  </si>
  <si>
    <t>Insert the name of the Product Line (e.g. Pelco)</t>
  </si>
  <si>
    <t>Insert the Percent (%) Discount offered to this comparable customer</t>
  </si>
  <si>
    <t xml:space="preserve">Warranty Period - # of year(s) after acceptance as required by Appendix B, Clause 54 </t>
  </si>
  <si>
    <t>Job Title</t>
  </si>
  <si>
    <t>Description of Duties</t>
  </si>
  <si>
    <t>Prevailing Wage Rate</t>
  </si>
  <si>
    <t>Supplemental Benefit</t>
  </si>
  <si>
    <t>Percent Markup</t>
  </si>
  <si>
    <t>After Business Hours
Hourly Pay Rate</t>
  </si>
  <si>
    <t>After Business Hours 
Total Hourly Rate</t>
  </si>
  <si>
    <t>Saturday Hourly Pay Rate</t>
  </si>
  <si>
    <t>Saturday Total Hourly Rate</t>
  </si>
  <si>
    <t>Sunday and NYS Holiday Total Hourly Rate</t>
  </si>
  <si>
    <t>Electrician/Electrical Installer 
Onsite Region 1</t>
  </si>
  <si>
    <t>Electrician Lineman Onsite Region 1</t>
  </si>
  <si>
    <t>Inmate Radio System
Public Address System
Public Safety Digital Signage System
Technician Onsite Region 1</t>
  </si>
  <si>
    <t>Nurse Call System
Personal Alarm System
Time Management System
Technician Onsite Region 1</t>
  </si>
  <si>
    <t>Livescan Store &amp; Forwarding Technician Onsite Region 1</t>
  </si>
  <si>
    <t>CAD Specialist</t>
  </si>
  <si>
    <t>Length of Class (Number of Hours)</t>
  </si>
  <si>
    <t>Class Size (Number of People)</t>
  </si>
  <si>
    <t>Project/Program Manager</t>
  </si>
  <si>
    <t>Sunday and NYS Holiday Hourly Pay Rate</t>
  </si>
  <si>
    <t>Overtime
Total Hourly Rate</t>
  </si>
  <si>
    <t>Overtime
Hourly Pay Rate</t>
  </si>
  <si>
    <t>Total Hourly Rate</t>
  </si>
  <si>
    <t>Overtime 
Total Hourly Rate</t>
  </si>
  <si>
    <t>Electrician/Electrical Installer Onsite Region 2</t>
  </si>
  <si>
    <t>Steamfitter Installer Onsite Region 2</t>
  </si>
  <si>
    <t>Steamfitter Maintenance Onsite Region 2</t>
  </si>
  <si>
    <t>Supplemental Benefits</t>
  </si>
  <si>
    <t>Sprinkler Fitter Onsite Region 9</t>
  </si>
  <si>
    <t>Comparable Contract/Customer</t>
  </si>
  <si>
    <t>Comparable Contract Total Hourly Rate</t>
  </si>
  <si>
    <t>Comparable Contract/Customer Total Hourly Rate</t>
  </si>
  <si>
    <t>Comparable Contract/
Customer</t>
  </si>
  <si>
    <t>Fire Sprinkler System
Fire Suppression System
Technician Onsite Region 1</t>
  </si>
  <si>
    <t>Product Line Subcategory Indicator
(If Applicable)</t>
  </si>
  <si>
    <t>Individual employed by the Contractor or a Subcontractor who:
1) Installs, runs, pulls, etc. Low Voltage Wiring,  Line Voltage Wiring, cable, fiber optics, etc. for all products/systems which fit the scope of This Award;
2) Installs raceway, conduits, etc. for wire, cable, and fiber optics for all products/systems which fit the scope of the contract;
3) Installs/Mounts products onto poles, pads, etc.; 
4) Performs any other Installation work classified by NYS DOL as electrical work which is permitted on this contract;
But only for:
A. Building Automation Systems
B. Energy Management Systems
C. Intelligent Lighting Control/Occupancy Detecting Systems
D. Integrated Microprocessor-Controlled HVAC Product Systems
E. Facility Electrical Distribution and Control System
F. Fire Alarm Systems
G. Fire Pump Systems
H. Emergency Communications/Mass Notification System 
I. Fire Sprinkler Systems
J. Fire Suppression Systems</t>
  </si>
  <si>
    <t xml:space="preserve">All NYS Net Prices Must INCLUDE all applicable shipping; handling, insurance and associated delivery charges (F.O.B. Destination the dock/delivery location of the Authorized User) Reference Appendix B §35 Shipping/Receipt of Product and §36 Title/Risk of Loss. </t>
  </si>
  <si>
    <t>Subcontractor Markup Percentage</t>
  </si>
  <si>
    <t xml:space="preserve">In the table below, please list your (bidder's) name (this will populate your Name on all tabs) AND the Lot and Region(s) which are being bid.  
Note: Bidders are not permitted to bid BOTH Lot 1 and Lot 2.  </t>
  </si>
  <si>
    <t>Region 1 - Nassau and Suffolk Counties</t>
  </si>
  <si>
    <t>Region 2 - Bronx, Kings, New York, Queens, and Richmond Counties</t>
  </si>
  <si>
    <t>Region 4 - Orange, Rockland, Sullivan, and Ulster Counties</t>
  </si>
  <si>
    <t>Region 9 - Alleghany, Cattaraugus, Chautauqua, Erie, Genesee, Niagara, and Wyoming Counties</t>
  </si>
  <si>
    <t>Region 8 - Broome, Chemung, Chenango, Livingston, Monroe, Ontario, Orleans, Schuyler, Seneca, Steuben, Tioga, Tompkins, Wayne, and Yates Counties</t>
  </si>
  <si>
    <t>Region 7 - Cayuga, Cortland, Herkimer, Jefferson, Lewis, Madison, Oneida, Onondaga, Oswego, and St. Lawrence Counties</t>
  </si>
  <si>
    <t>Region 6 - Clinton, Essex, Hamilton, Franklin, Saratoga, Warren, Washington</t>
  </si>
  <si>
    <t>Region 5 - Albany, Columbia, Greene, Delaware, Fulton, Greene, Montgomery, Rensselaer, Schenectady, and Schoharie Counties</t>
  </si>
  <si>
    <t>Please Note: The following are mandatory requirements for all NYS Net Pricing and Total Hourly Rates.  Failure to meet the mandatory requirements above May be cause to disqualify a Bidder’s Bid.</t>
  </si>
  <si>
    <t xml:space="preserve">ALL costs Must be identified.  For instances where a cost is dependent on various components, Bidders Must list the NYS Net Pricing/Total Hourly Rates for all components known at the time of the Bid Response.  </t>
  </si>
  <si>
    <t xml:space="preserve">The Percent (%) Markup includes, but is not limited, all of the following costs:
1. Travel Costs,
2. Meals,
3. Lodging,
4. Gas/fuel,
5. Tolls,
6. Site Access Costs,
7. Workers Compensation,
8. Disability Benefits,
9. State Unemployment (SUTA),
10. Federal Insurance (FICA),
11. Federal Unemployment (FUTA)
12. All other insurance, including, but not limited to: 
     A. Commercial General Liability, 
     B. Business Automobile Liability,
     C. Professional Liability/Errors &amp; Omissions Insurance,
     D. Technology Professional Liability/Technology Errors &amp; Omissions Insurance,
     E. Cyber Liability Insurance, and
     G. Any other insurance
13. Background checks, ongoing certifications, licensing, etc., 
14. Authorized user Security procedures, 
15. All other overhead (including, but not limited to taxes, utilities, etc.), and 
16. Profit
This Percent (%) Markup Shall cover both Bidder/Contractor and Subcontractors.  </t>
  </si>
  <si>
    <t>Fire Alarm System 
Technician Onsite Region 1</t>
  </si>
  <si>
    <t>Designer</t>
  </si>
  <si>
    <t>Trainer</t>
  </si>
  <si>
    <t>Advanced Trainer</t>
  </si>
  <si>
    <t>After Business Hours Total Hourly Rate</t>
  </si>
  <si>
    <t>GROUP 77201 Solicitation 23150 - Intelligent Facility and Security Systems and Solutions</t>
  </si>
  <si>
    <t>ATTACHMENT 1:  NYS NET PRICING PAGES</t>
  </si>
  <si>
    <t xml:space="preserve">Bidder/Contractor Shall not include any Bundled Line Item in their NYS Net Pricing.  Final determination whether or not an line item is an Bundled Line Item resides solely with Procurement Services.  </t>
  </si>
  <si>
    <t>Manufacturer/
Product Line</t>
  </si>
  <si>
    <t>Fire Pump System
Emergency Communications/Mass Notification System
Technician Onsite Region 1</t>
  </si>
  <si>
    <t>Proposed Subcontractor Percent (%) Markup</t>
  </si>
  <si>
    <t>(%)</t>
  </si>
  <si>
    <t>Electrician: Fire Alarm, HVAC Controls - Nassau, Suffolk</t>
  </si>
  <si>
    <t>Electrician: Building, Fire Alarm, Maintenance, Security System - Bronx, Kings, New York, Queens, Richmond, Westchester</t>
  </si>
  <si>
    <t>Electrician: Building, Heavy &amp; Highway, Suspension, Tunnel - Westchester</t>
  </si>
  <si>
    <t>Prevailing Wage Occupation Sub-category</t>
  </si>
  <si>
    <t>Comparable/ Contract Customer Total Hourly Rate</t>
  </si>
  <si>
    <t>Comparable Contract/ Customer</t>
  </si>
  <si>
    <t xml:space="preserve"> </t>
  </si>
  <si>
    <t>Steamfitter: Sprinkler/Steamfitter - Bronx, Kings, Nassau, Queens, Richmond, Suffolk</t>
  </si>
  <si>
    <t>Steamfitter: AC Service/Heat Service Steamfitter Maintenance - Bronx, Kings, Nassau, Queens, Richmond, Suffolk</t>
  </si>
  <si>
    <r>
      <rPr>
        <b/>
        <sz val="22"/>
        <color theme="1"/>
        <rFont val="Calibri"/>
        <family val="2"/>
        <scheme val="minor"/>
      </rPr>
      <t>******EXAMPLE******</t>
    </r>
    <r>
      <rPr>
        <sz val="11"/>
        <color theme="1"/>
        <rFont val="Calibri"/>
        <family val="2"/>
        <scheme val="minor"/>
      </rPr>
      <t xml:space="preserve">
Electrician/Electrical Installer 
Onsite Region 1</t>
    </r>
  </si>
  <si>
    <t>State of Texas
Contract #XYZ</t>
  </si>
  <si>
    <t>State of Texas
Contract #XYZ123</t>
  </si>
  <si>
    <r>
      <t xml:space="preserve">Electrician Lineman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</si>
  <si>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r>
      <t xml:space="preserve">Electrician Lineman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 xml:space="preserve"> and </t>
    </r>
    <r>
      <rPr>
        <b/>
        <sz val="11"/>
        <color theme="1"/>
        <rFont val="Calibri"/>
        <family val="2"/>
        <scheme val="minor"/>
      </rPr>
      <t>Putnam</t>
    </r>
    <r>
      <rPr>
        <sz val="11"/>
        <color theme="1"/>
        <rFont val="Calibri"/>
        <family val="2"/>
        <scheme val="minor"/>
      </rPr>
      <t xml:space="preserve"> </t>
    </r>
  </si>
  <si>
    <t>RealCoolSeries Chiller</t>
  </si>
  <si>
    <t>1 Year</t>
  </si>
  <si>
    <t>Ton(s)</t>
  </si>
  <si>
    <t>State of Ohio</t>
  </si>
  <si>
    <t xml:space="preserve">1
</t>
  </si>
  <si>
    <r>
      <t xml:space="preserve">******EXAMPLE******
</t>
    </r>
    <r>
      <rPr>
        <sz val="10"/>
        <color theme="1"/>
        <rFont val="Calibri"/>
        <family val="2"/>
        <scheme val="minor"/>
      </rPr>
      <t>FrostyChillers</t>
    </r>
  </si>
  <si>
    <t>Water-cooled Screw Chiller Model 17DAE25</t>
  </si>
  <si>
    <t>DISCOUNT TABLE COMPARISON</t>
  </si>
  <si>
    <t xml:space="preserve">If proposing Multiple Percent (%) Discounts for particular Product Line Subcategories within a specific Product Line, insert a letter (A, B, C, etc.) for each Product Line Subcategory </t>
  </si>
  <si>
    <r>
      <t>Insert a description of the aforementioned category(ies) (</t>
    </r>
    <r>
      <rPr>
        <i/>
        <sz val="12"/>
        <rFont val="Times New Roman"/>
        <family val="1"/>
      </rPr>
      <t>e.g. Dome Cameras, Video Recorders, BAS Controls, Sprinkler System Components, etc.</t>
    </r>
    <r>
      <rPr>
        <sz val="12"/>
        <rFont val="Times New Roman"/>
        <family val="1"/>
      </rPr>
      <t>). If you are proposing a uniform discount across a brand/product line, this column can be left blank</t>
    </r>
  </si>
  <si>
    <t xml:space="preserve">To assist bidders, Procurement Services has created the following EXAMPLES of how to complete this table.  Please delete these examples when you complete this form.  </t>
  </si>
  <si>
    <t xml:space="preserve">Steamfitter: Sprinkler/Steam Fitter - Bronx, Kings, Nassau, New York, Queens, Richmond, Suffolk </t>
  </si>
  <si>
    <r>
      <t xml:space="preserve">Electronic Article Surveillance Systems
Electronic Identification Systems
Guard Tour Systems
Technician Onsite Integration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</si>
  <si>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r>
      <t xml:space="preserve">Electronic Article Surveillance Systems
Electronic Identification Systems
Guard Tour Systems
Technician Onsite Region 3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</si>
  <si>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Steamfitter Installer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and </t>
    </r>
    <r>
      <rPr>
        <b/>
        <sz val="11"/>
        <color theme="1"/>
        <rFont val="Calibri"/>
        <family val="2"/>
        <scheme val="minor"/>
      </rPr>
      <t>Putnam</t>
    </r>
  </si>
  <si>
    <r>
      <t xml:space="preserve">Steamfitter Installer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Dutchess</t>
    </r>
  </si>
  <si>
    <r>
      <t xml:space="preserve">Steamfitter Maintenance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Dutchess, Putnam, and Westchester </t>
    </r>
  </si>
  <si>
    <r>
      <t xml:space="preserve">Sprinkler Fitter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Dutchess, Putnam, and Westchester </t>
    </r>
  </si>
  <si>
    <t>Plumber: Plumber and Steamfitter- Putnam, Westchester</t>
  </si>
  <si>
    <t xml:space="preserve">Sprinkler Fitter  - Sprinkler Fitter: Dutchess, Orange, Putnam, Rockland, Sullivan, Ulster, Westchester </t>
  </si>
  <si>
    <t>Plumber - Plumber &amp; Steamfitter - Dutchess, Delaware (Only the Townships of Middletown and Roxbury.), Ulster (Entire county (including Wallkill and Shawangunk Prisons in Town of Shawangunk) EXCEPT for remainder of Town of Shawangunk, and Towns of Plattekill, Marlboro, and Wawarsing.)</t>
  </si>
  <si>
    <r>
      <t xml:space="preserve">Electrician/Electrical Installer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</si>
  <si>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Electrician/Electrical Installer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Sullivan</t>
    </r>
    <r>
      <rPr>
        <sz val="11"/>
        <color theme="1"/>
        <rFont val="Calibri"/>
        <family val="2"/>
        <scheme val="minor"/>
      </rPr>
      <t xml:space="preserve"> and </t>
    </r>
    <r>
      <rPr>
        <b/>
        <sz val="11"/>
        <color theme="1"/>
        <rFont val="Calibri"/>
        <family val="2"/>
        <scheme val="minor"/>
      </rPr>
      <t>Ulster</t>
    </r>
  </si>
  <si>
    <r>
      <t xml:space="preserve">Electrician Lineman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Rockland, Sullivan, Ulster</t>
    </r>
  </si>
  <si>
    <r>
      <t xml:space="preserve">Electronic Article Surveillance Systems
Electronic Identification Systems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and Rockland</t>
    </r>
  </si>
  <si>
    <r>
      <t xml:space="preserve">Electronic Article Surveillance Systems
Electronic Identification Systems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Sullivan and Ulster</t>
    </r>
  </si>
  <si>
    <r>
      <t xml:space="preserve">Fire Alarm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</si>
  <si>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Fire Alarm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Sullivan and Ulster</t>
    </r>
  </si>
  <si>
    <r>
      <t xml:space="preserve">
Fire Pump Systems
Emergency Communications/Mass Notification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</si>
  <si>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
Fire Pump Systems
Emergency Communications/Mass Notification Systems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Sullivan and Ulster</t>
    </r>
  </si>
  <si>
    <r>
      <t xml:space="preserve">Fire Sprinkler Systems
Fire Suppression Systems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and Rockland</t>
    </r>
  </si>
  <si>
    <r>
      <t xml:space="preserve">Fire Sprinkler Systems
Fire Suppression Systems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Sullivan and Ulster</t>
    </r>
  </si>
  <si>
    <r>
      <t xml:space="preserve">Inmate Radio Systems
Public Address Systems
Public Safety Digital Signage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</si>
  <si>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Inmate Radio Systems
Public Address Systems
Public Safety Digital Signage Systems
Technician Onsite Region 4
</t>
    </r>
    <r>
      <rPr>
        <u/>
        <sz val="11"/>
        <color theme="1"/>
        <rFont val="Calibri"/>
        <family val="2"/>
        <scheme val="minor"/>
      </rPr>
      <t>Entire Counties -</t>
    </r>
    <r>
      <rPr>
        <sz val="11"/>
        <color theme="1"/>
        <rFont val="Calibri"/>
        <family val="2"/>
        <scheme val="minor"/>
      </rPr>
      <t xml:space="preserve"> </t>
    </r>
    <r>
      <rPr>
        <b/>
        <sz val="11"/>
        <color theme="1"/>
        <rFont val="Calibri"/>
        <family val="2"/>
        <scheme val="minor"/>
      </rPr>
      <t>Sullivan and Ulster</t>
    </r>
  </si>
  <si>
    <r>
      <t xml:space="preserve">Nurse Call Systems
Personal Alarm Systems
Time Management Systems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and Rockland</t>
    </r>
  </si>
  <si>
    <r>
      <t xml:space="preserve">Nurse Call Systems
Personal Alarm Systems
Time Management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Sullivan and Ulster</t>
    </r>
  </si>
  <si>
    <r>
      <t xml:space="preserve">Steamfitter Installer Onsite Region 4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Orange, Rockland, Sullivan</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Ulster</t>
    </r>
    <r>
      <rPr>
        <sz val="11"/>
        <color theme="1"/>
        <rFont val="Calibri"/>
        <family val="2"/>
        <scheme val="minor"/>
      </rPr>
      <t xml:space="preserve">:  Only the Townships of 
                                   Plattekill, Marlboro, Wawarsing, and 
                                   Shawangunk (except for Wallkill and 
                                   Shawangunk Prisons). </t>
    </r>
  </si>
  <si>
    <r>
      <t xml:space="preserve">Steamfitter Maintenance Onsite Region 4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Orange, Rockland, and Sullivan</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Ulster</t>
    </r>
    <r>
      <rPr>
        <sz val="11"/>
        <color theme="1"/>
        <rFont val="Calibri"/>
        <family val="2"/>
        <scheme val="minor"/>
      </rPr>
      <t>: Only the Townships of 
                                  Plattekill, Marlboro, Wawarsing, 
                                  and Shawangunk (except for 
                                  Wallkill and Shawangunk Prisons).</t>
    </r>
  </si>
  <si>
    <r>
      <t xml:space="preserve">Steamfitter Installer Onsite Region 4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Ulster</t>
    </r>
    <r>
      <rPr>
        <sz val="11"/>
        <color theme="1"/>
        <rFont val="Calibri"/>
        <family val="2"/>
        <scheme val="minor"/>
      </rPr>
      <t xml:space="preserve"> - Entire county (including Wallkill  and Shawangunk Prisons in Town of 
Shawangunk) EXCEPT for remainder of Town of Shawangunk, and Towns of Plattekill, Marlboro, and Wawarsing.  </t>
    </r>
  </si>
  <si>
    <r>
      <t xml:space="preserve">Sprinkler Fitter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Rockland, Sullivan, Ulster</t>
    </r>
  </si>
  <si>
    <t>Plumber: Plumber/Steamfitter - Orange, Rockland, Sullivan, Ulster: Only the Townships of Plattekill, Marlboro, Wawarsing, and Shawangunk (except for Wallkill and Shawangunk Prisons).</t>
  </si>
  <si>
    <t>Plumber: Plumber &amp; Steamfitter - Dutchess, Delaware (Only the Townships of Middletown and Roxbury.), Ulster Entire county (including Wallkill and Shawangunk Prisons in Town of Shawangunk) EXCEPT for remainder of Town of Shawangunk, and Towns of Plattekill, Marlboro, and Wawarsing.</t>
  </si>
  <si>
    <t xml:space="preserve">Sprinkler Fitter: Sprinkler Fitter - Dutchess, Orange, Putnam, Rockland, Sullivan, Ulster, Westchester </t>
  </si>
  <si>
    <r>
      <t xml:space="preserve">Steamfitter Maintenance Onsite Region 4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Ulster</t>
    </r>
    <r>
      <rPr>
        <sz val="11"/>
        <color theme="1"/>
        <rFont val="Calibri"/>
        <family val="2"/>
        <scheme val="minor"/>
      </rPr>
      <t xml:space="preserve">: Entire County (including Wallkill  and Shawangunk Prisons) except for remainder of Town of Shawangunk and Towns of 
Plattekill, Marlboro, and Wawarsing. </t>
    </r>
  </si>
  <si>
    <t>Electrician: Electrician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</si>
  <si>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Electrician/Electrical Installer 
Onsite Region 5
</t>
    </r>
    <r>
      <rPr>
        <u/>
        <sz val="11"/>
        <color theme="1"/>
        <rFont val="Calibri"/>
        <family val="2"/>
        <scheme val="minor"/>
      </rPr>
      <t>Partial Counties</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</si>
  <si>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Electrician/Electrical Installer 
Onsite Region 5
Entire Counties -</t>
    </r>
    <r>
      <rPr>
        <b/>
        <sz val="11"/>
        <color theme="1"/>
        <rFont val="Calibri"/>
        <family val="2"/>
        <scheme val="minor"/>
      </rPr>
      <t xml:space="preserve"> Albany, Columbia, Fulton,  Montgomery, Rensselaer, Schenectady, and Schoharie</t>
    </r>
    <r>
      <rPr>
        <sz val="11"/>
        <color theme="1"/>
        <rFont val="Calibri"/>
        <family val="2"/>
        <scheme val="minor"/>
      </rPr>
      <t xml:space="preserve">
Partial Counties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</si>
  <si>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t xml:space="preserve">Electrician: Electrician-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 </t>
  </si>
  <si>
    <t>Electrician: Electrician Wireman/Technician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</si>
  <si>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</si>
  <si>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Electrical/Electrician Installer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</si>
  <si>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Electrician Lineman Onsite Region 5
</t>
    </r>
    <r>
      <rPr>
        <u/>
        <sz val="11"/>
        <color theme="1"/>
        <rFont val="Calibri"/>
        <family val="2"/>
        <scheme val="minor"/>
      </rPr>
      <t>Entire Counties</t>
    </r>
    <r>
      <rPr>
        <b/>
        <sz val="11"/>
        <color theme="1"/>
        <rFont val="Calibri"/>
        <family val="2"/>
        <scheme val="minor"/>
      </rPr>
      <t xml:space="preserve">: Albany, Columbia, Greene, Delaware, Fulton, Greene, Montgomery, Rensselaer, Schenectady, and Schoharie </t>
    </r>
  </si>
  <si>
    <t>Electrician: Electrician - Cortland, Herkimer, Madison, Oneida, Oswego, Cayuga: Townships of Ira, Locke, Sempronius, Sterling, Summerhill and Victory.Chenango: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</si>
  <si>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Electronic Article Surveillance System
Electronic Identification System
Guard Tour System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</si>
  <si>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Electronic Article Surveillance System
Electronic Identification System
Guard Tour System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</si>
  <si>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Electronic Article Surveillance System
Electronic Identification System
Guard Tour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</si>
  <si>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Electronic Article Surveillance System
Electronic Identification System
Guard Tour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</si>
  <si>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Fire Alarm System 
Technician Onsite Region 5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</si>
  <si>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Fire Alarm System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</si>
  <si>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Fire Alarm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</si>
  <si>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Fire Pump System
Emergency Communications/Mass Notification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</si>
  <si>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Fire Pump System
Emergency Communications/Mass Notification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Albany, Columbia, Fulton, Montgomery, Rensselaer, Schenectady, and Schoharie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</si>
  <si>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
Fire Pump System
Emergency Communications/Mass Notification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</si>
  <si>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Fire Alarm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</si>
  <si>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
Fire Pump System
Emergency Communications/Mass Notification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</si>
  <si>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Fire Sprinkler System
Fire Suppression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</si>
  <si>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Fire Sprinkler System
Fire Suppression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</si>
  <si>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Fire Sprinkler System
Fire Suppression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</si>
  <si>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Fire Sprinkler Systems
Fire Suppression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</si>
  <si>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Inmate Radio System
Public Address Systems
Public Safety Digital Signage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</si>
  <si>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Inmate Radio System
Public Address Systems
Public Safety Digital Signage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</si>
  <si>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Inmate Radio System
Public Address Systems
Public Safety Digital Signage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</si>
  <si>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Inmate Radio System
Public Address Systems
Public Safety Digital Signage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</si>
  <si>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Nurse Call System
Personal Alarm System
Time Management System
Technician Onsite Region 5
Partial Counties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</si>
  <si>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Nurse Call System
Personal Alarm System
Time Management System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</si>
  <si>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Nurse Call System
Personal Alarm System
Time Management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That portion of the county south of a line following the south limits of the city of Catskill in a Westerly direction from the Hudson River to Highway 23A along 23A to the road following the Little Westkill and continuing along this road to Delaware County.</t>
    </r>
  </si>
  <si>
    <r>
      <t xml:space="preserve">Nurse Call System
Personal Alarm System
Time Management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</si>
  <si>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Electrician/Electrical Installer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</si>
  <si>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Steamfitter Onsite Region 5
</t>
    </r>
    <r>
      <rPr>
        <u/>
        <sz val="11"/>
        <rFont val="Calibri"/>
        <family val="2"/>
        <scheme val="minor"/>
      </rPr>
      <t>Entire Counties:</t>
    </r>
    <r>
      <rPr>
        <sz val="11"/>
        <rFont val="Calibri"/>
        <family val="2"/>
        <scheme val="minor"/>
      </rPr>
      <t xml:space="preserve"> </t>
    </r>
    <r>
      <rPr>
        <b/>
        <sz val="11"/>
        <rFont val="Calibri"/>
        <family val="2"/>
        <scheme val="minor"/>
      </rPr>
      <t>Albany, Columbia, Fulton, Greene, Montgomery, Rensselaer, Schenectady, Schoharie</t>
    </r>
  </si>
  <si>
    <t>Plumber: Plumber: Pipefitter, Steamfitter - Albany, Columbia, Fulton, Greene, Montgomery, Rensselaer, Schenectady, Schoharie, Hamilton: Only the Towns of Arietta, Benson, Hope, Inlet, Lake Pleasant, Morehouse and Wells. Saratoga: Only the Towns of Charlton, Clifton Park, Galway,Halfmoon, Milton, Stillwater and Waterford and the city of Mechanicville.</t>
  </si>
  <si>
    <r>
      <t xml:space="preserve">Steamfitter Onsite Region 5
</t>
    </r>
    <r>
      <rPr>
        <u/>
        <sz val="11"/>
        <rFont val="Calibri"/>
        <family val="2"/>
        <scheme val="minor"/>
      </rPr>
      <t>Partial Counties:</t>
    </r>
    <r>
      <rPr>
        <sz val="11"/>
        <rFont val="Calibri"/>
        <family val="2"/>
        <scheme val="minor"/>
      </rPr>
      <t xml:space="preserve"> </t>
    </r>
    <r>
      <rPr>
        <b/>
        <sz val="11"/>
        <rFont val="Calibri"/>
        <family val="2"/>
        <scheme val="minor"/>
      </rPr>
      <t>Delaware</t>
    </r>
    <r>
      <rPr>
        <sz val="11"/>
        <rFont val="Calibri"/>
        <family val="2"/>
        <scheme val="minor"/>
      </rPr>
      <t xml:space="preserve">:  Only in the Townships of Andes, Harpersfield, Kortwright, Stamford, Bovina, Roxbury, Middletown and those portions of Colchester and Hancock south of the East Branch of the Delaware River. 
</t>
    </r>
    <r>
      <rPr>
        <b/>
        <sz val="11"/>
        <rFont val="Calibri"/>
        <family val="2"/>
        <scheme val="minor"/>
      </rPr>
      <t>Otsego</t>
    </r>
    <r>
      <rPr>
        <sz val="11"/>
        <rFont val="Calibri"/>
        <family val="2"/>
        <scheme val="minor"/>
      </rPr>
      <t>:  Only the Townships of Burlington, Butternuts, Decatur, Edmeston, Hartwick, Laurens, Maryland, Milford, Morris, New Lisbon, Oneonta, Otego, Pittsfield, Unadilla, Westford and Worchester.</t>
    </r>
  </si>
  <si>
    <t xml:space="preserve">Plumber: Plumber/Steamfitter - Broome, Chenango, Cortland: Only the Township of Marathon. Delaware: Only the Townships of Andes, Bovina, Colchester, Davenport, Delhi, Deposit, Franklin, Hamden, Hancock, Harpersfield, Kortright, Masonville, Meredith, Sidney, Stamford, Tompkins and Walton.
Madison: Only the Township of Georgetown.
Otsego: Only the Townships of Burlington, Butternuts, Decatur, Edmeston, Hartwick, Laurens, Maryland, Milford, Morris, New Lisbon,
Oneonta, Otego, Pittsfield, Unadilla, Westford and Worchester. Tioga: Only the Townships of Newark Valley and Owego. </t>
  </si>
  <si>
    <r>
      <t xml:space="preserve">Steamfitter Installer Onsite Region 5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Delaware</t>
    </r>
    <r>
      <rPr>
        <sz val="11"/>
        <color theme="1"/>
        <rFont val="Calibri"/>
        <family val="2"/>
        <scheme val="minor"/>
      </rPr>
      <t>:  Only the Townships of Middletown and Roxbury.</t>
    </r>
  </si>
  <si>
    <t>Plumber: Plumber &amp; Steamfitter- Dutchess, Delaware: Only the Townships of Middletown and Roxbury. Ulster: Entire county (including Wallkill and Shawangunk Prisons in Town of Shawangunk) EXCEPT for remainder of Town of Shawangunk, and Towns of Plattekill, Marlboro, and Wawarsing.</t>
  </si>
  <si>
    <t>Plumber - HVAC/Service: HVAC Service - Dutchess, Putnam, Westchester, Delaware: Only the townships of Middletown and Roxbury
Ulster: Entire County(including Wallkill and Shawangunk Prisons) except for remainder of Town of Shawangunk and Towns of Plattekill,
Marlboro, and Wawarsing.</t>
  </si>
  <si>
    <r>
      <t xml:space="preserve">Steamfitter Maintenance Onsite Region 5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Delaware</t>
    </r>
    <r>
      <rPr>
        <sz val="11"/>
        <color theme="1"/>
        <rFont val="Calibri"/>
        <family val="2"/>
        <scheme val="minor"/>
      </rPr>
      <t>:  Only the Townships of Middletown and Roxbury.</t>
    </r>
  </si>
  <si>
    <r>
      <t xml:space="preserve">Steamfitter Onsite Region 5
</t>
    </r>
    <r>
      <rPr>
        <u/>
        <sz val="11"/>
        <rFont val="Calibri"/>
        <family val="2"/>
        <scheme val="minor"/>
      </rPr>
      <t>Partial County</t>
    </r>
    <r>
      <rPr>
        <sz val="11"/>
        <rFont val="Calibri"/>
        <family val="2"/>
        <scheme val="minor"/>
      </rPr>
      <t xml:space="preserve">: </t>
    </r>
    <r>
      <rPr>
        <b/>
        <sz val="11"/>
        <rFont val="Calibri"/>
        <family val="2"/>
        <scheme val="minor"/>
      </rPr>
      <t>Otsego</t>
    </r>
    <r>
      <rPr>
        <sz val="11"/>
        <rFont val="Calibri"/>
        <family val="2"/>
        <scheme val="minor"/>
      </rPr>
      <t xml:space="preserve">: Towns of Cherry Valley, Exeter, Middlefield, Otsego, Plainfield, Richfield, Roseboom and Springfield. </t>
    </r>
  </si>
  <si>
    <r>
      <t xml:space="preserve">Sprinkler Fitter Onsite Region 5
</t>
    </r>
    <r>
      <rPr>
        <u/>
        <sz val="11"/>
        <color theme="1"/>
        <rFont val="Calibri"/>
        <family val="2"/>
        <scheme val="minor"/>
      </rPr>
      <t>Entire Counties</t>
    </r>
    <r>
      <rPr>
        <b/>
        <sz val="11"/>
        <color theme="1"/>
        <rFont val="Calibri"/>
        <family val="2"/>
        <scheme val="minor"/>
      </rPr>
      <t xml:space="preserve">: Columbia, Delaware, Fulton, Greene, Montgomery, Otsego, and Schoharie  </t>
    </r>
  </si>
  <si>
    <r>
      <t xml:space="preserve">Sprinkler Fitter Onsite Region 5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Albany, Rensselaer, and Schenectady </t>
    </r>
  </si>
  <si>
    <t>Plumber: Plumber - Herkimer, Oneida, Hamilton: Only the Town of Inlet. Lewis: Towns of Lewis, Leyden, Lyonsdale, and West Turin. Madison: Towns of Brookfield, Eaton, Fenner, Hamilton, Lebanon, Lenox, Lincoln, Madison, Nelson, Oneida, Smithfield, and Stockbridge.
Otsego: Towns of Cherry Valley, Exeter, Middlefield, Otsego, Plainfield, Richfield, Roseboom and Springfield.</t>
  </si>
  <si>
    <t>Sprinkler Fitter: Sprinkler Fitter - Albany, Rensselaer, Saratoga, Schenectady, Warren</t>
  </si>
  <si>
    <t>Sprinkler Fitter: Sprinkler Fitter - Allegany, Broome, Cattaraugus, Cayuga, Chautauqua, Chemung, Chenango, Clinton, Columbia, Cortland, Delaware, Erie, Essex, Franklin,
Fulton, Genesee, Greene, Hamilton, Herkimer, Jefferson, Lewis, Livingston, Madison, Monroe, Montgomery, Niagara, Oneida, Onondaga,
Ontario, Orleans, Oswego, Otsego, Schoharie, Schuyler, Seneca, St. Lawrence, Steuben, Tioga, Tompkins, Washington, Wayne, Wyoming, Yates</t>
  </si>
  <si>
    <r>
      <t xml:space="preserve">Electrician/Electrical Installer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</si>
  <si>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t>Electrician: Electrician/Tele-Data -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t>
  </si>
  <si>
    <r>
      <t xml:space="preserve">Electrician/Electrical Installer 
Onsite Region 6 
Entire Counties: </t>
    </r>
    <r>
      <rPr>
        <b/>
        <sz val="11"/>
        <color theme="1"/>
        <rFont val="Calibri"/>
        <family val="2"/>
        <scheme val="minor"/>
      </rPr>
      <t xml:space="preserve">Clinton, Essex, and Franklin </t>
    </r>
  </si>
  <si>
    <t>Electrician: Electrician/Teledata - Clinton, Essex, Franklin, Jefferson, Lewis, St. Lawrence</t>
  </si>
  <si>
    <r>
      <t xml:space="preserve">Electrician Lineman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Clinton, Essex, Hamilton, Franklin, Saratoga, Warren, Washington</t>
    </r>
  </si>
  <si>
    <r>
      <t xml:space="preserve">Building Automation System
Energy Management System 
Intelligent Lighting Control/Occupancy Detecting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</si>
  <si>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Building Automation System
Energy Management System 
Intelligent Lighting Control/Occupancy Detecting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</si>
  <si>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Electronic Article Surveillance System
Electronic Identification System
Guard Tour System 
Technician Onsite Region 6 
</t>
    </r>
    <r>
      <rPr>
        <u/>
        <sz val="11"/>
        <color theme="1"/>
        <rFont val="Calibri"/>
        <family val="2"/>
        <scheme val="minor"/>
      </rPr>
      <t>Entire Counties</t>
    </r>
    <r>
      <rPr>
        <sz val="11"/>
        <color theme="1"/>
        <rFont val="Calibri"/>
        <family val="2"/>
        <scheme val="minor"/>
      </rPr>
      <t>:</t>
    </r>
    <r>
      <rPr>
        <b/>
        <sz val="11"/>
        <color theme="1"/>
        <rFont val="Calibri"/>
        <family val="2"/>
        <scheme val="minor"/>
      </rPr>
      <t xml:space="preserve"> Clinton, Essex, and Franklin </t>
    </r>
  </si>
  <si>
    <r>
      <t xml:space="preserve">Electronic Article Surveillance System
Electronic Identification System
Guard Tour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</si>
  <si>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Nurse Call System
Personal Alarm System
Time Management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</si>
  <si>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t>Electrician: Electrician -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t>
  </si>
  <si>
    <t>Electrician: Electrician - Clinton, Essex, Franklin, Jefferson, Lewis, St. Lawrence</t>
  </si>
  <si>
    <r>
      <t xml:space="preserve">Inmate Radio System
Public Address System
Public Safety Digital Signage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</si>
  <si>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Fire Sprinkler System
Fire Suppression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</si>
  <si>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
Fire Pump System
Emergency Communications/Mass Notification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</si>
  <si>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Fire Alarm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</si>
  <si>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Fire Alarm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</si>
  <si>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
Fire Pump System
Emergency Communications/Mass Notification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</si>
  <si>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Fire Sprinkler System
Fire Suppression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</si>
  <si>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Inmate Radio System
Public Address System
Public Safety Digital Signage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</si>
  <si>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Nurse Call System
Personal Alarm System
Time Management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Hamilton, Saratoga, Warren, and Washington</t>
    </r>
    <r>
      <rPr>
        <sz val="11"/>
        <color theme="1"/>
        <rFont val="Calibri"/>
        <family val="2"/>
        <scheme val="minor"/>
      </rPr>
      <t xml:space="preserve"> </t>
    </r>
  </si>
  <si>
    <r>
      <t xml:space="preserve">Steamfitter Onsite Region 6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Essex:</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Franklin</t>
    </r>
    <r>
      <rPr>
        <sz val="11"/>
        <color theme="1"/>
        <rFont val="Calibri"/>
        <family val="2"/>
        <scheme val="minor"/>
      </rPr>
      <t xml:space="preserve">: Entire County except for the Village of Hogansburg and the St. Regis Indian Reservation.  
</t>
    </r>
    <r>
      <rPr>
        <b/>
        <sz val="11"/>
        <color theme="1"/>
        <rFont val="Calibri"/>
        <family val="2"/>
        <scheme val="minor"/>
      </rPr>
      <t>Hamilton</t>
    </r>
    <r>
      <rPr>
        <sz val="11"/>
        <color theme="1"/>
        <rFont val="Calibri"/>
        <family val="2"/>
        <scheme val="minor"/>
      </rPr>
      <t>: Only the Townships of Long Lake and Indian Lake</t>
    </r>
  </si>
  <si>
    <t>Plumber- Plumber &amp; Steamfitter- Essex, Franklin: Entire County except for the Village of Hogansburg and the St. Regis Indian Reservation. Hamilton: The Townships of Long Lake and Indian Lake</t>
  </si>
  <si>
    <r>
      <t xml:space="preserve">Steamfitter Onsite Region 6 
</t>
    </r>
    <r>
      <rPr>
        <u/>
        <sz val="11"/>
        <rFont val="Calibri"/>
        <family val="2"/>
        <scheme val="minor"/>
      </rPr>
      <t>Entire Counties</t>
    </r>
    <r>
      <rPr>
        <sz val="11"/>
        <rFont val="Calibri"/>
        <family val="2"/>
        <scheme val="minor"/>
      </rPr>
      <t xml:space="preserve">: </t>
    </r>
    <r>
      <rPr>
        <b/>
        <sz val="11"/>
        <rFont val="Calibri"/>
        <family val="2"/>
        <scheme val="minor"/>
      </rPr>
      <t>Clinton, Warren, and Washington</t>
    </r>
    <r>
      <rPr>
        <sz val="11"/>
        <rFont val="Calibri"/>
        <family val="2"/>
        <scheme val="minor"/>
      </rPr>
      <t xml:space="preserve">
</t>
    </r>
    <r>
      <rPr>
        <u/>
        <sz val="11"/>
        <rFont val="Calibri"/>
        <family val="2"/>
        <scheme val="minor"/>
      </rPr>
      <t>Partial County</t>
    </r>
    <r>
      <rPr>
        <sz val="11"/>
        <rFont val="Calibri"/>
        <family val="2"/>
        <scheme val="minor"/>
      </rPr>
      <t xml:space="preserve">: </t>
    </r>
    <r>
      <rPr>
        <b/>
        <sz val="11"/>
        <rFont val="Calibri"/>
        <family val="2"/>
        <scheme val="minor"/>
      </rPr>
      <t>Saratoga</t>
    </r>
    <r>
      <rPr>
        <sz val="11"/>
        <rFont val="Calibri"/>
        <family val="2"/>
        <scheme val="minor"/>
      </rPr>
      <t xml:space="preserve">: Entire county except the Townships of Stillwater, Halfmoon, Galway, Milton, Charlton, Clifton Park and City of Mechanicville. </t>
    </r>
  </si>
  <si>
    <t>Plumber- Plumber &amp; Steamfitter- Clinton, Warren, Washington, Saratoga: Entire county except the Townships of Stillwater, Halfmoon, Galway, Milton, Charlton, Clifton Park and City of Mechanicville.</t>
  </si>
  <si>
    <r>
      <t xml:space="preserve">Steamfitter Onsite Region 6
</t>
    </r>
    <r>
      <rPr>
        <u/>
        <sz val="11"/>
        <rFont val="Calibri"/>
        <family val="2"/>
        <scheme val="minor"/>
      </rPr>
      <t>Partial Counties</t>
    </r>
    <r>
      <rPr>
        <sz val="11"/>
        <rFont val="Calibri"/>
        <family val="2"/>
        <scheme val="minor"/>
      </rPr>
      <t xml:space="preserve">: </t>
    </r>
    <r>
      <rPr>
        <b/>
        <sz val="11"/>
        <rFont val="Calibri"/>
        <family val="2"/>
        <scheme val="minor"/>
      </rPr>
      <t>Hamilton</t>
    </r>
    <r>
      <rPr>
        <sz val="11"/>
        <rFont val="Calibri"/>
        <family val="2"/>
        <scheme val="minor"/>
      </rPr>
      <t xml:space="preserve">:  Only the Towns of Arietta, Benson, Hope, Inlet, Lake Pleasant, Morehouse and Wells. 
</t>
    </r>
    <r>
      <rPr>
        <b/>
        <sz val="11"/>
        <rFont val="Calibri"/>
        <family val="2"/>
        <scheme val="minor"/>
      </rPr>
      <t>Saratoga</t>
    </r>
    <r>
      <rPr>
        <sz val="11"/>
        <rFont val="Calibri"/>
        <family val="2"/>
        <scheme val="minor"/>
      </rPr>
      <t xml:space="preserve">:  Only the Towns of Charlton, Clifton Park, Galway, Halfmoon, Milton, Stillwater, and Waterford and the city of Mechanicville. </t>
    </r>
  </si>
  <si>
    <t>Plumber: Plumber - Pipefitter, Steamfitter - Albany, Columbia, Fulton, Greene, Montgomery, Rensselaer, Schenectady, Schoharie, Albany, Columbia, Fulton, Greene, Montgomery, Rensselaer, Schenectady, Schoharie</t>
  </si>
  <si>
    <r>
      <t xml:space="preserve">Steamfitter Onsite Region 6
</t>
    </r>
    <r>
      <rPr>
        <u/>
        <sz val="11"/>
        <rFont val="Calibri"/>
        <family val="2"/>
        <scheme val="minor"/>
      </rPr>
      <t xml:space="preserve">Partial County: </t>
    </r>
    <r>
      <rPr>
        <b/>
        <sz val="11"/>
        <rFont val="Calibri"/>
        <family val="2"/>
        <scheme val="minor"/>
      </rPr>
      <t>Hamilton</t>
    </r>
    <r>
      <rPr>
        <sz val="11"/>
        <rFont val="Calibri"/>
        <family val="2"/>
        <scheme val="minor"/>
      </rPr>
      <t xml:space="preserve">:  Only the Town of Inlet. </t>
    </r>
  </si>
  <si>
    <t>Plumber: Steamfitter - Herkimer, Oneida, Hamilton: Only the Town of Inlet.Lewis: Towns of Lewis, Leyden, Lyonsdale, and West Turin. Madison: Towns of Brookfield, Eaton, Fenner, Hamilton, Lebanon, Lenox, Lincoln, Madison, Nelson, Oneida, Smithfield, and Stockbridge. Otsego: Towns of Cherry Valley, Exeter, Middlefield, Otsego, Plainfield, Richfield, Roseboom and Springfield.</t>
  </si>
  <si>
    <r>
      <t xml:space="preserve">Steamfitter Installer Onsite Region 6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Franklin</t>
    </r>
    <r>
      <rPr>
        <sz val="11"/>
        <color theme="1"/>
        <rFont val="Calibri"/>
        <family val="2"/>
        <scheme val="minor"/>
      </rPr>
      <t xml:space="preserve">:  Only the Village of Hogansburg and the St. Regis Indian Reservation.  </t>
    </r>
  </si>
  <si>
    <r>
      <t xml:space="preserve">Steamfitter Maintenance Onsite Region 6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Franklin</t>
    </r>
    <r>
      <rPr>
        <sz val="11"/>
        <color theme="1"/>
        <rFont val="Calibri"/>
        <family val="2"/>
        <scheme val="minor"/>
      </rPr>
      <t xml:space="preserve">:  Only the Village of Hogansburg and the St. Regis Indian Reservation.  </t>
    </r>
  </si>
  <si>
    <t>Plumber: Plumber/Steamfitter - Jefferson, St. Lawrence, Franklin: Only the Village of Hogansburg and the St. Regis Indian Reservation. Lewis: Entire County with the exception of the Townships of Lyonsdale, West Turin, Leyden and Lewis.</t>
  </si>
  <si>
    <t>Plumber: SERVICE WORK: HVAC, Plumbing, Refrigeration - Jefferson, St. Lawrence, Franklin: Only the Village of Hogansburg and the St. Regis Indian Reservation. Lewis: Entire County with the exception of the Townships of Lyonsdale, West Turin, Leyden and Lewis.</t>
  </si>
  <si>
    <r>
      <t xml:space="preserve">Sprinkler Fitter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Saratoga and Warren </t>
    </r>
  </si>
  <si>
    <r>
      <t xml:space="preserve">Sprinkler Fitter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Hamilton, Franklin, and Washington </t>
    </r>
  </si>
  <si>
    <t>Sprinkler Fitter: Sprinkler Fitter - Allegany, Broome, Cattaraugus, Cayuga, Chautauqua, Chemung, Chenango, Clinton, Columbia, Cortland, Delaware, Erie, Essex, Franklin, Fulton, Genesee, Greene, Hamilton, Herkimer, Jefferson, Lewis, Livingston, Madison, Monroe, Montgomery, Niagara, Oneida, Onondaga, Ontario, Orleans, Oswego, Otsego, Schoharie, Schuyler, Seneca, St. Lawrence, Steuben, Tioga, Tompkins, Washington, Wayne, Wyoming, Yates</t>
  </si>
  <si>
    <t>Electrician: Electrician Wireman/Technician Electrical/Technician Projects -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</si>
  <si>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Wireman/Technician - Orange, Putnam, Rockland, Dutchess: Towns of Fishkill, East Fishkill, and Beacon.</t>
  </si>
  <si>
    <r>
      <t xml:space="preserve">Electrician/Electrical Installer 
Onsite Region 7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Jefferson, Lewis, and St. Lawrence</t>
    </r>
  </si>
  <si>
    <r>
      <t xml:space="preserve">Electrician/Electrical Installer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</si>
  <si>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Electrician/Electrical Installer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</si>
  <si>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Electrician/Electrical Installer 
Onsite Region 7
</t>
    </r>
    <r>
      <rPr>
        <u/>
        <sz val="11"/>
        <rFont val="Calibri"/>
        <family val="2"/>
        <scheme val="minor"/>
      </rPr>
      <t>Entire Counties -</t>
    </r>
    <r>
      <rPr>
        <sz val="11"/>
        <rFont val="Calibri"/>
        <family val="2"/>
        <scheme val="minor"/>
      </rPr>
      <t xml:space="preserve"> </t>
    </r>
    <r>
      <rPr>
        <b/>
        <sz val="11"/>
        <rFont val="Calibri"/>
        <family val="2"/>
        <scheme val="minor"/>
      </rPr>
      <t xml:space="preserve">Cortland, Herkimer, Madison, Oneida, Oswego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</si>
  <si>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t>Electrician: Teledata - Clinton, Essex, Franklin, Jefferson, Lewis, St. Lawrence</t>
  </si>
  <si>
    <t xml:space="preserve">Electrician: Teledata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Groton.Wayne: Only the Townships of Huron, Wolcott, Rose and Butler. </t>
  </si>
  <si>
    <t>Lineman Electrician: Lineman, Tech, Welder - Albany, Allegany, Broome, Cattaraugus, Cayuga, Chautauqua, Chemung, Chenango, Clinton, Columbia, Cortland, Delaware, Dutchess, Erie, Essex, Franklin, Fulton, Genesee, Greene, Hamilton, Herkimer, Jefferson, Lewis, Livingston, Madison, Monroe, Montgomery, Niagara, Oneida, Onondaga, Ontario, Orange, Orleans, Oswego, Otsego, Putnam, Rensselaer, Rockland, Saratoga, Schenectady, Schoharie, Schuyler, Seneca, St. Lawrence, Steuben, Sullivan, Tioga, Tompkins, Ulster, Warren, Washington, Wayne, Wyoming, Yates</t>
  </si>
  <si>
    <r>
      <t xml:space="preserve">Building Automation System
Energy Management System
Intelligent Lighting Control/Occupancy Detecting System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</si>
  <si>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Building Automation System
Energy Management System
Intelligent Lighting Control/Occupancy Detecting System
Technician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</si>
  <si>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Building Automation System
Energy Management System
Intelligent Lighting Control/Occupancy Detecting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</si>
  <si>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t>Electrician: Teledata, Sound Wireman - Yates, Cayuga: All Townships except Genoa, Ira, Sterling, Victory, Locke, Sempronius and Summerhill, Onondaga: Townships of Elbridge and Skaneateles, Ontario: Only the Townships of Canadaigua, Farmington, Geneva, Gorham, Hopewell, Manchester, Phelps and Seneca, Seneca: All townships except Covert and Lodi, Wayne: Only the Townships of Arcadia, Galen, Lyons, Savannah and Village of Newark.</t>
  </si>
  <si>
    <r>
      <t xml:space="preserve">Building Automation System
Energy Management System
Intelligent Lighting Control/Occupancy Detecting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</si>
  <si>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Electrician Lineman Region 7
</t>
    </r>
    <r>
      <rPr>
        <u/>
        <sz val="11"/>
        <color theme="1"/>
        <rFont val="Calibri"/>
        <family val="2"/>
        <scheme val="minor"/>
      </rPr>
      <t>Entire Counties:</t>
    </r>
    <r>
      <rPr>
        <b/>
        <sz val="11"/>
        <color theme="1"/>
        <rFont val="Calibri"/>
        <family val="2"/>
        <scheme val="minor"/>
      </rPr>
      <t xml:space="preserve"> Cayuga, Cortland, Herkimer, Jefferson, Lewis, Madison, Oneida, Onondaga, Oswego, and St. Lawrence </t>
    </r>
  </si>
  <si>
    <t>Electrician: Electrician - Cayuga: Only the Township of Genoa. Schuyler: Only the Townships of Cayuta, Catharine, and Hector.
Seneca: Only the Townships of Lodi and Covert. Tioga: Only the Townships of Spencer and Candor. Tompkins: Entire county except the Township of Groton.</t>
  </si>
  <si>
    <r>
      <t xml:space="preserve">Electronic Article Surveillance System
Electronic Identification System
Guard Tour System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</si>
  <si>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Electronic Article Surveillance System
Electronic Identification System
Guard Tour System
Technician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</si>
  <si>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Electronic Article Surveillance System
Electronic Identification System
Guard Tour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</si>
  <si>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Electronic Article Surveillance System
Electronic Identification System
Guard Tour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</si>
  <si>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Fire Alarm System 
Technician Onsite Region 7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Jefferson, Lewis, and St. Lawrence</t>
    </r>
  </si>
  <si>
    <r>
      <t xml:space="preserve">Fire Alarm System 
Technician Onsite Region 7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</si>
  <si>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Fire Alarm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Only the Townships of Elbridge and Skaneateles</t>
    </r>
  </si>
  <si>
    <r>
      <t xml:space="preserve">Fire Pump System
Emergency Communications/Mass Notification System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</si>
  <si>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Fire Pump System
Emergency Communications/Mass Notification System 
Technician Onsite Region 7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</si>
  <si>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Fire Pump System
Emergency Communications/Mass Notification System 
Technician Onsite Region 7
</t>
    </r>
    <r>
      <rPr>
        <u/>
        <sz val="11"/>
        <rFont val="Calibri"/>
        <family val="2"/>
        <scheme val="minor"/>
      </rPr>
      <t xml:space="preserve">Partial Counties - </t>
    </r>
    <r>
      <rPr>
        <b/>
        <sz val="11"/>
        <rFont val="Calibri"/>
        <family val="2"/>
        <scheme val="minor"/>
      </rPr>
      <t>Cayuga</t>
    </r>
    <r>
      <rPr>
        <sz val="11"/>
        <rFont val="Calibri"/>
        <family val="2"/>
        <scheme val="minor"/>
      </rPr>
      <t xml:space="preserve">:  All Townships except Genoa, Ira, Sterling, Victory, Locke, Sempronius and Summerhill </t>
    </r>
    <r>
      <rPr>
        <u/>
        <sz val="11"/>
        <rFont val="Calibri"/>
        <family val="2"/>
        <scheme val="minor"/>
      </rPr>
      <t xml:space="preserve">
</t>
    </r>
    <r>
      <rPr>
        <b/>
        <sz val="11"/>
        <rFont val="Calibri"/>
        <family val="2"/>
        <scheme val="minor"/>
      </rPr>
      <t>Onondaga</t>
    </r>
    <r>
      <rPr>
        <sz val="11"/>
        <rFont val="Calibri"/>
        <family val="2"/>
        <scheme val="minor"/>
      </rPr>
      <t xml:space="preserve">: Only the Townships of Elbridge and Skaneateles </t>
    </r>
  </si>
  <si>
    <r>
      <t xml:space="preserve">
Fire Pump Systems
Emergency Communications/Mass Notification Systems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</si>
  <si>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Fire Sprinkler Systems
Fire Suppression Systems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</si>
  <si>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Fire Sprinkler Systems
Fire Suppression Systems
Technician Onsite Region 7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</si>
  <si>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Fire Sprinkler Systems
Fire Suppression Systems
Technician Onsite Region 7
</t>
    </r>
    <r>
      <rPr>
        <u/>
        <sz val="11"/>
        <rFont val="Calibri"/>
        <family val="2"/>
        <scheme val="minor"/>
      </rPr>
      <t xml:space="preserve">Partial Counties </t>
    </r>
    <r>
      <rPr>
        <sz val="11"/>
        <rFont val="Calibri"/>
        <family val="2"/>
        <scheme val="minor"/>
      </rPr>
      <t xml:space="preserve">-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</si>
  <si>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Fire Sprinkler Systems
Fire Suppression Systems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</si>
  <si>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Inmate Radio Systems
Public Address Systems
Public Safety Digital Signage Systems
Technician Onsite Region 7
</t>
    </r>
    <r>
      <rPr>
        <u/>
        <sz val="11"/>
        <rFont val="Calibri"/>
        <family val="2"/>
        <scheme val="minor"/>
      </rPr>
      <t xml:space="preserve">Entire Counties </t>
    </r>
    <r>
      <rPr>
        <sz val="11"/>
        <rFont val="Calibri"/>
        <family val="2"/>
        <scheme val="minor"/>
      </rPr>
      <t xml:space="preserve">- </t>
    </r>
    <r>
      <rPr>
        <b/>
        <sz val="11"/>
        <rFont val="Calibri"/>
        <family val="2"/>
        <scheme val="minor"/>
      </rPr>
      <t xml:space="preserve">Jefferson, Lewis, and St. Lawrence </t>
    </r>
  </si>
  <si>
    <r>
      <t xml:space="preserve">Inmate Radio Systems
Public Address Systems
Public Safety Digital Signage Systems 
Technician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</si>
  <si>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Inmate Radio Systems
Public Address Systems
Public Safety Digital Signage Systems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</si>
  <si>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Inmate Radio Systems
Public Address Systems
Public Safety Digital Signage Systems 
Technician Onsite Region 7
</t>
    </r>
    <r>
      <rPr>
        <u/>
        <sz val="11"/>
        <rFont val="Calibri"/>
        <family val="2"/>
        <scheme val="minor"/>
      </rPr>
      <t xml:space="preserve">Entire Counties </t>
    </r>
    <r>
      <rPr>
        <sz val="11"/>
        <rFont val="Calibri"/>
        <family val="2"/>
        <scheme val="minor"/>
      </rPr>
      <t xml:space="preserve">-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</si>
  <si>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Nurse Call Systems
Personal Alarm Systems
Time Management Systems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</si>
  <si>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Nurse Call Systems
Personal Alarm Systems
Time Management Systems
Technician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</si>
  <si>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Nurse Call Systems
Personal Alarm Systems
Time Management Systems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</si>
  <si>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Nurse Call Systems
Personal Alarm Systems
Time Management Systems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Entire County except Townships of Elbridge and Skaneateles.</t>
    </r>
  </si>
  <si>
    <r>
      <t xml:space="preserve">Steamfitter Onsite Region 7
</t>
    </r>
    <r>
      <rPr>
        <u/>
        <sz val="11"/>
        <rFont val="Calibri"/>
        <family val="2"/>
        <scheme val="minor"/>
      </rPr>
      <t>Entire County:</t>
    </r>
    <r>
      <rPr>
        <sz val="11"/>
        <rFont val="Calibri"/>
        <family val="2"/>
        <scheme val="minor"/>
      </rPr>
      <t xml:space="preserve"> </t>
    </r>
    <r>
      <rPr>
        <b/>
        <sz val="11"/>
        <rFont val="Calibri"/>
        <family val="2"/>
        <scheme val="minor"/>
      </rPr>
      <t>Onondaga</t>
    </r>
    <r>
      <rPr>
        <sz val="11"/>
        <rFont val="Calibri"/>
        <family val="2"/>
        <scheme val="minor"/>
      </rPr>
      <t xml:space="preserve">
</t>
    </r>
    <r>
      <rPr>
        <u/>
        <sz val="11"/>
        <rFont val="Calibri"/>
        <family val="2"/>
        <scheme val="minor"/>
      </rPr>
      <t>Partial Counties</t>
    </r>
    <r>
      <rPr>
        <sz val="11"/>
        <rFont val="Calibri"/>
        <family val="2"/>
        <scheme val="minor"/>
      </rPr>
      <t xml:space="preserve">: </t>
    </r>
    <r>
      <rPr>
        <b/>
        <sz val="11"/>
        <rFont val="Calibri"/>
        <family val="2"/>
        <scheme val="minor"/>
      </rPr>
      <t>Madison</t>
    </r>
    <r>
      <rPr>
        <sz val="11"/>
        <rFont val="Calibri"/>
        <family val="2"/>
        <scheme val="minor"/>
      </rPr>
      <t>:  Only the Townships of Sullivan, Cazenovia and DeRuyter.</t>
    </r>
  </si>
  <si>
    <t>Plumber: Plumber/Steamfitter - Chemung, Cortland, Onondaga, Schuyler, Tompkins, Madison: Only the Townships of Sullivan, Cazenovia and DeRuyter. Seneca: Only the Townships of Covert and Lodi. Steuben: Only the Townships of Addison, Bath, Bradford, Campbell, Caton, Corning, Erwin, Hornby, Lindley, Pulteney, Rathbone, Thurston, Tuscarora, Urbana and Wayne. Tioga: Only the Townships of Barton, Berkshire, Candor, Richford, Spencer, Nichols and Tioga.</t>
  </si>
  <si>
    <r>
      <t xml:space="preserve">Steamfitter Onsite Region 7
Partial County: </t>
    </r>
    <r>
      <rPr>
        <b/>
        <sz val="11"/>
        <rFont val="Calibri"/>
        <family val="2"/>
        <scheme val="minor"/>
      </rPr>
      <t>Madison</t>
    </r>
    <r>
      <rPr>
        <sz val="11"/>
        <rFont val="Calibri"/>
        <family val="2"/>
        <scheme val="minor"/>
      </rPr>
      <t xml:space="preserve"> Only the Township of Georgetown.</t>
    </r>
  </si>
  <si>
    <r>
      <t xml:space="preserve">Steamfitter Onsite Region 7
</t>
    </r>
    <r>
      <rPr>
        <u/>
        <sz val="11"/>
        <rFont val="Calibri"/>
        <family val="2"/>
        <scheme val="minor"/>
      </rPr>
      <t>Entire Counties</t>
    </r>
    <r>
      <rPr>
        <sz val="11"/>
        <rFont val="Calibri"/>
        <family val="2"/>
        <scheme val="minor"/>
      </rPr>
      <t xml:space="preserve">: </t>
    </r>
    <r>
      <rPr>
        <b/>
        <sz val="11"/>
        <rFont val="Calibri"/>
        <family val="2"/>
        <scheme val="minor"/>
      </rPr>
      <t>Cayuga and Oswego</t>
    </r>
  </si>
  <si>
    <t>Plumber: Steamfitter - Broome, Chenango, Cortland: Only the Township of Marathon.
Delaware: Only the Townships of Andes, Bovina, Colchester, Davenport, Delhi, Deposit, Franklin, Hamden, Hancock, Harpersfield, Kortright, Masonville, Meredith, Sidney, Stamford, Tompkins and Walton. Madison: Only the Township of Georgetown. Otsego: Only the Townships of Burlington, Butternuts, Decatur, Edmeston, Hartwick, Laurens, Maryland, Milford, Morris, New Lisbon, Oneonta, Otego, Pittsfield, Unadilla, Westford and Worchester. Tioga: Only the Townships of Newark Valley and Owego.</t>
  </si>
  <si>
    <r>
      <t xml:space="preserve">Steamfitter Onsite Region 7
</t>
    </r>
    <r>
      <rPr>
        <u/>
        <sz val="11"/>
        <rFont val="Calibri"/>
        <family val="2"/>
        <scheme val="minor"/>
      </rPr>
      <t>Entire Counties</t>
    </r>
    <r>
      <rPr>
        <sz val="11"/>
        <rFont val="Calibri"/>
        <family val="2"/>
        <scheme val="minor"/>
      </rPr>
      <t xml:space="preserve">: </t>
    </r>
    <r>
      <rPr>
        <b/>
        <sz val="11"/>
        <rFont val="Calibri"/>
        <family val="2"/>
        <scheme val="minor"/>
      </rPr>
      <t>Herkimer and Oneida</t>
    </r>
    <r>
      <rPr>
        <sz val="11"/>
        <rFont val="Calibri"/>
        <family val="2"/>
        <scheme val="minor"/>
      </rPr>
      <t xml:space="preserve">
</t>
    </r>
    <r>
      <rPr>
        <u/>
        <sz val="11"/>
        <rFont val="Calibri"/>
        <family val="2"/>
        <scheme val="minor"/>
      </rPr>
      <t>Partial Counties</t>
    </r>
    <r>
      <rPr>
        <sz val="11"/>
        <rFont val="Calibri"/>
        <family val="2"/>
        <scheme val="minor"/>
      </rPr>
      <t xml:space="preserve">: </t>
    </r>
    <r>
      <rPr>
        <b/>
        <sz val="11"/>
        <rFont val="Calibri"/>
        <family val="2"/>
        <scheme val="minor"/>
      </rPr>
      <t>Lewis</t>
    </r>
    <r>
      <rPr>
        <sz val="11"/>
        <rFont val="Calibri"/>
        <family val="2"/>
        <scheme val="minor"/>
      </rPr>
      <t xml:space="preserve">:  Towns of  Lewis, Leyden, Lyonsdale, and West Turin. 
</t>
    </r>
    <r>
      <rPr>
        <b/>
        <sz val="11"/>
        <rFont val="Calibri"/>
        <family val="2"/>
        <scheme val="minor"/>
      </rPr>
      <t>Madison</t>
    </r>
    <r>
      <rPr>
        <sz val="11"/>
        <rFont val="Calibri"/>
        <family val="2"/>
        <scheme val="minor"/>
      </rPr>
      <t xml:space="preserve">:  Towns of Brookfield, Eaton, Fenner, Hamilton, Lebanon, Lenox, Lincoln, Madison, Nelson, Oneida, Smithfield, and Stockbridge.  </t>
    </r>
  </si>
  <si>
    <t>Plumber : Steamfitter - Herkimer, Oneida, Hamilton: Only the Town of Inlet.
Lewis: Towns of Lewis, Leyden, Lyonsdale, and West Turin. Madison: Towns of Brookfield, Eaton, Fenner, Hamilton, Lebanon, Lenox, Lincoln, Madison, Nelson, Oneida, Smithfield, and Stockbridge.
Otsego: Towns of Cherry Valley, Exeter, Middlefield, Otsego, Plainfield, Richfield, Roseboom and Springfield.</t>
  </si>
  <si>
    <r>
      <t xml:space="preserve">
Steamfitter Installer Onsite Region 7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Jefferson and St. Lawrence </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Lewis</t>
    </r>
    <r>
      <rPr>
        <sz val="11"/>
        <color theme="1"/>
        <rFont val="Calibri"/>
        <family val="2"/>
        <scheme val="minor"/>
      </rPr>
      <t xml:space="preserve">:  Entire County with the exception of the Townships of Lyonsdale, West Turin, Leyden, and Lewis.  </t>
    </r>
  </si>
  <si>
    <t>Plumber: SERVICE WORK: HVAC, Plumbing, Refrigeration- Jefferson, St. Lawrence, Franklin: Only the Village of Hogansburg and the St. Regis Indian Reservation. Lewis: Entire County with the exception of the Townships of Lyonsdale, West Turin, Leyden and Lewis.</t>
  </si>
  <si>
    <r>
      <t xml:space="preserve">Sprinkler Fitter Onsite Region 7
</t>
    </r>
    <r>
      <rPr>
        <u/>
        <sz val="11"/>
        <color theme="1"/>
        <rFont val="Calibri"/>
        <family val="2"/>
        <scheme val="minor"/>
      </rPr>
      <t>Entire Counties:</t>
    </r>
    <r>
      <rPr>
        <b/>
        <sz val="11"/>
        <color theme="1"/>
        <rFont val="Calibri"/>
        <family val="2"/>
        <scheme val="minor"/>
      </rPr>
      <t xml:space="preserve"> Cayuga, Cortland, Herkimer, Jefferson, Lewis, Madison, Oneida, Onondaga, Oswego, and St. Lawrence</t>
    </r>
  </si>
  <si>
    <r>
      <t xml:space="preserve">Electrician/Electrical Installer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xml:space="preserve">:  Only the Townships of Huron, Wolcott, Rose and Butler. </t>
    </r>
  </si>
  <si>
    <r>
      <t xml:space="preserve">Electrician/Electrical Installer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</si>
  <si>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Electrician/Electrical Installer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b/>
        <sz val="11"/>
        <color theme="1"/>
        <rFont val="Calibri"/>
        <family val="2"/>
        <scheme val="minor"/>
      </rPr>
      <t xml:space="preserve"> - 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</si>
  <si>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t>Electrician: Teledata, Sound Wireman - Livingston, Monroe, Genesee: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Ontario: Only the Townships of Bristol, Canadice, Naples, West Bloomfield, Richmond, South Bristol, East Bloomfield and Victor. Orleans: Only the townships of Clarendon, Kendall, and Murray Wayne: Only the Townships of Macedon, Marion, Ontario, Palmyra, Sodus, Walworth, Williamson
Wyoming: Only the Townships of Castile, Covington, Gainesville, Genesee Falls, Middlebury, Perry, Pike and Warsaw.</t>
  </si>
  <si>
    <t>Electrician: Electrician (base wage)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</si>
  <si>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Electrician/Electrical Installer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</si>
  <si>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t>Electrician: Audio,Sound,Teledata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</si>
  <si>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r>
      <t xml:space="preserve">Electrician Lineman Onsite Region 8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Broome, Chemung, Chenango, Livingston, Monroe, Ontario, Orleans, Schuyler, Seneca, Steuben, Tioga, Tompkins, Wayne, and Yates</t>
    </r>
  </si>
  <si>
    <r>
      <t xml:space="preserve">Electrician/Electrical Installer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</si>
  <si>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Electrician/Electrical Installer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</si>
  <si>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t>Electrician: Electrician (Base Wage) Audio, Sound, Teledata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</si>
  <si>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t>Electrician: Electrician (base wage)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</si>
  <si>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t>Electrician: Teledata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</si>
  <si>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Electronic Article Surveillance System
Electronic Identification System
Guard Tour System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</si>
  <si>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Electronic Article Surveillance System
Electronic Identification System
Guard Tour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</si>
  <si>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Electronic Article Surveillance System
Electronic Identification System
Guard Tour System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</si>
  <si>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Electronic Article Surveillance System
Electronic Identification System
Guard Tour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</si>
  <si>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Electronic Article Surveillance System
Electronic Identification System
Guard Tour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</si>
  <si>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Electronic Article Surveillance System
Electronic Identification System
Guard Tour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</si>
  <si>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Hardwired/Affixed/Integrated Metal Detector and X-Ray Machines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</si>
  <si>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Hardwired/Affixed/Integrated Metal Detector and X-Ray Machines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Yates</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</si>
  <si>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Hardwired/Affixed/Integrated Metal Detector and X-Ray Machine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</si>
  <si>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Hardwired/Affixed/Integrated Metal Detector and X-Ray Machine 
Technician Onsite Region 8
</t>
    </r>
    <r>
      <rPr>
        <u/>
        <sz val="11"/>
        <color theme="1"/>
        <rFont val="Calibri"/>
        <family val="2"/>
        <scheme val="minor"/>
      </rPr>
      <t xml:space="preserve">Entire Counties </t>
    </r>
    <r>
      <rPr>
        <sz val="11"/>
        <color theme="1"/>
        <rFont val="Calibri"/>
        <family val="2"/>
        <scheme val="minor"/>
      </rPr>
      <t>-</t>
    </r>
    <r>
      <rPr>
        <b/>
        <sz val="11"/>
        <color theme="1"/>
        <rFont val="Calibri"/>
        <family val="2"/>
        <scheme val="minor"/>
      </rPr>
      <t xml:space="preserve"> 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</si>
  <si>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Hardwired/Affixed/Integrated Metal Detector and X-Ray Machine 
Technician Onsite Region 8Technician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</si>
  <si>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Hardwired/Affixed/Integrated Metal Detector and X-Ray Machine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Chemung, Steuben</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</si>
  <si>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Fire Alarm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</si>
  <si>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Fire Alarm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</si>
  <si>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Fire Alarm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</si>
  <si>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Fire Alarm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</si>
  <si>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Fire Alarm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</si>
  <si>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Fire Alarm System 
Technician Onsite Region 8
</t>
    </r>
    <r>
      <rPr>
        <u/>
        <sz val="11"/>
        <color theme="1"/>
        <rFont val="Calibri"/>
        <family val="2"/>
        <scheme val="minor"/>
      </rPr>
      <t>Entire Counties -</t>
    </r>
    <r>
      <rPr>
        <sz val="11"/>
        <color theme="1"/>
        <rFont val="Calibri"/>
        <family val="2"/>
        <scheme val="minor"/>
      </rPr>
      <t xml:space="preserve">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</si>
  <si>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Nurse Call System
Personal Alarm System
Time Management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</si>
  <si>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Nurse Call System
Personal Alarm System
Time Management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Only the Townships of Arcadia, Galen, Lyons, Savannah, and Village of Newark.</t>
    </r>
  </si>
  <si>
    <r>
      <t xml:space="preserve">Nurse Call System
Personal Alarm System
Time Management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Entire county except the Township of Groton</t>
    </r>
  </si>
  <si>
    <r>
      <t xml:space="preserve">Nurse Call System
Personal Alarm System
Time Management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</si>
  <si>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Nurse Call System
Personal Alarm System
Time Management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</si>
  <si>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Nurse Call System
Personal Alarm System
Time Management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Chemung, Steuben</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Only the Townships of Barton and Nichols.</t>
    </r>
  </si>
  <si>
    <r>
      <t xml:space="preserve">Steamfitter Onsite Region 8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Livingston, Monroe, Ontario, and 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and Stafford.
</t>
    </r>
    <r>
      <rPr>
        <b/>
        <sz val="11"/>
        <color theme="1"/>
        <rFont val="Calibri"/>
        <family val="2"/>
        <scheme val="minor"/>
      </rPr>
      <t>Orleans</t>
    </r>
    <r>
      <rPr>
        <sz val="11"/>
        <color theme="1"/>
        <rFont val="Calibri"/>
        <family val="2"/>
        <scheme val="minor"/>
      </rPr>
      <t xml:space="preserve">:  Only the Townships of Albion, Barre, Carlton, Clarendon, Gaines, Kendall and Murray.
</t>
    </r>
    <r>
      <rPr>
        <b/>
        <sz val="11"/>
        <color theme="1"/>
        <rFont val="Calibri"/>
        <family val="2"/>
        <scheme val="minor"/>
      </rPr>
      <t>Seneca</t>
    </r>
    <r>
      <rPr>
        <sz val="11"/>
        <color theme="1"/>
        <rFont val="Calibri"/>
        <family val="2"/>
        <scheme val="minor"/>
      </rPr>
      <t xml:space="preserve">:  Only the Townships of Fayette, Junius, Ovid, Romulus, Seneca Falls, Tyre, Varick and Waterloo.
</t>
    </r>
    <r>
      <rPr>
        <b/>
        <sz val="11"/>
        <color theme="1"/>
        <rFont val="Calibri"/>
        <family val="2"/>
        <scheme val="minor"/>
      </rPr>
      <t>Steuben</t>
    </r>
    <r>
      <rPr>
        <sz val="11"/>
        <color theme="1"/>
        <rFont val="Calibri"/>
        <family val="2"/>
        <scheme val="minor"/>
      </rPr>
      <t xml:space="preserve">:  Only the Townships of Avoca, Cameron, Canisteo, Cohocton, Dansville, Freemont, Greenwood,Harsville, City of Hornell, Hornelsville, Howard, Jasper, Pulteney, Prattsburg, Rathbone, Troopsburg, Tuscarora, W. Union, Wayland, Wheeler and Woodhull.
</t>
    </r>
    <r>
      <rPr>
        <b/>
        <sz val="11"/>
        <color theme="1"/>
        <rFont val="Calibri"/>
        <family val="2"/>
        <scheme val="minor"/>
      </rPr>
      <t>Wayne</t>
    </r>
    <r>
      <rPr>
        <sz val="11"/>
        <color theme="1"/>
        <rFont val="Calibri"/>
        <family val="2"/>
        <scheme val="minor"/>
      </rPr>
      <t>:  Only the Townships of Arcadia (Newark), Galen (Clyde), Huron, Macedon, Marion, Lyons, Ontario, Palmyra, Rose, Sodus, Walworth and Williamson.</t>
    </r>
  </si>
  <si>
    <r>
      <t xml:space="preserve">Steamfitter Onsite Region 8
</t>
    </r>
    <r>
      <rPr>
        <u/>
        <sz val="11"/>
        <rFont val="Calibri"/>
        <family val="2"/>
        <scheme val="minor"/>
      </rPr>
      <t>Entire Counties</t>
    </r>
    <r>
      <rPr>
        <sz val="11"/>
        <rFont val="Calibri"/>
        <family val="2"/>
        <scheme val="minor"/>
      </rPr>
      <t xml:space="preserve">: </t>
    </r>
    <r>
      <rPr>
        <b/>
        <sz val="11"/>
        <rFont val="Calibri"/>
        <family val="2"/>
        <scheme val="minor"/>
      </rPr>
      <t>Schuyler, Cortland, Chemung, and Tompkin</t>
    </r>
    <r>
      <rPr>
        <sz val="11"/>
        <rFont val="Calibri"/>
        <family val="2"/>
        <scheme val="minor"/>
      </rPr>
      <t xml:space="preserve">s
</t>
    </r>
    <r>
      <rPr>
        <u/>
        <sz val="11"/>
        <rFont val="Calibri"/>
        <family val="2"/>
        <scheme val="minor"/>
      </rPr>
      <t>Partial Counties</t>
    </r>
    <r>
      <rPr>
        <sz val="11"/>
        <rFont val="Calibri"/>
        <family val="2"/>
        <scheme val="minor"/>
      </rPr>
      <t xml:space="preserve">: </t>
    </r>
    <r>
      <rPr>
        <b/>
        <sz val="11"/>
        <rFont val="Calibri"/>
        <family val="2"/>
        <scheme val="minor"/>
      </rPr>
      <t>Seneca</t>
    </r>
    <r>
      <rPr>
        <sz val="11"/>
        <rFont val="Calibri"/>
        <family val="2"/>
        <scheme val="minor"/>
      </rPr>
      <t xml:space="preserve">,  Only the Townships of Covert, and Lodi. 
 </t>
    </r>
    <r>
      <rPr>
        <b/>
        <sz val="11"/>
        <rFont val="Calibri"/>
        <family val="2"/>
        <scheme val="minor"/>
      </rPr>
      <t>Steuben</t>
    </r>
    <r>
      <rPr>
        <sz val="11"/>
        <rFont val="Calibri"/>
        <family val="2"/>
        <scheme val="minor"/>
      </rPr>
      <t xml:space="preserve">:  Only the Townships of Addison, Bath,  Bradford, Campbell, Caton, Corning, Erwin, Hornby, Lindley, Pulteney, Rathbone, Thurston, Tuscarora, Urbana, and Wayne.  
</t>
    </r>
    <r>
      <rPr>
        <b/>
        <sz val="11"/>
        <rFont val="Calibri"/>
        <family val="2"/>
        <scheme val="minor"/>
      </rPr>
      <t>Tioga</t>
    </r>
    <r>
      <rPr>
        <sz val="11"/>
        <rFont val="Calibri"/>
        <family val="2"/>
        <scheme val="minor"/>
      </rPr>
      <t xml:space="preserve">:  Only the Townships of Barton, Berkshire, Candor, Richford, Spencer, Nichols and Tioga.  </t>
    </r>
  </si>
  <si>
    <r>
      <t xml:space="preserve">Steamfitter Onsite Region 8
</t>
    </r>
    <r>
      <rPr>
        <u/>
        <sz val="11"/>
        <rFont val="Calibri"/>
        <family val="2"/>
        <scheme val="minor"/>
      </rPr>
      <t>Entire Counties</t>
    </r>
    <r>
      <rPr>
        <sz val="11"/>
        <rFont val="Calibri"/>
        <family val="2"/>
        <scheme val="minor"/>
      </rPr>
      <t xml:space="preserve">: </t>
    </r>
    <r>
      <rPr>
        <b/>
        <sz val="11"/>
        <rFont val="Calibri"/>
        <family val="2"/>
        <scheme val="minor"/>
      </rPr>
      <t xml:space="preserve">Broome and Chenango, </t>
    </r>
    <r>
      <rPr>
        <sz val="11"/>
        <rFont val="Calibri"/>
        <family val="2"/>
        <scheme val="minor"/>
      </rPr>
      <t xml:space="preserve">
</t>
    </r>
    <r>
      <rPr>
        <u/>
        <sz val="11"/>
        <rFont val="Calibri"/>
        <family val="2"/>
        <scheme val="minor"/>
      </rPr>
      <t>Partial Counties</t>
    </r>
    <r>
      <rPr>
        <sz val="11"/>
        <rFont val="Calibri"/>
        <family val="2"/>
        <scheme val="minor"/>
      </rPr>
      <t xml:space="preserve">: </t>
    </r>
    <r>
      <rPr>
        <b/>
        <sz val="11"/>
        <rFont val="Calibri"/>
        <family val="2"/>
        <scheme val="minor"/>
      </rPr>
      <t>Cortland</t>
    </r>
    <r>
      <rPr>
        <sz val="11"/>
        <rFont val="Calibri"/>
        <family val="2"/>
        <scheme val="minor"/>
      </rPr>
      <t xml:space="preserve">:  Only the Township of  Marathon. 
</t>
    </r>
    <r>
      <rPr>
        <b/>
        <sz val="11"/>
        <rFont val="Calibri"/>
        <family val="2"/>
        <scheme val="minor"/>
      </rPr>
      <t>Tioga</t>
    </r>
    <r>
      <rPr>
        <sz val="11"/>
        <rFont val="Calibri"/>
        <family val="2"/>
        <scheme val="minor"/>
      </rPr>
      <t xml:space="preserve">:  Only the Townships of Newark Valley  and Owego. </t>
    </r>
  </si>
  <si>
    <r>
      <t xml:space="preserve">Steamfitter Onsite Region 8
Partial County: </t>
    </r>
    <r>
      <rPr>
        <b/>
        <sz val="11"/>
        <rFont val="Calibri"/>
        <family val="2"/>
        <scheme val="minor"/>
      </rPr>
      <t xml:space="preserve">Wayne: </t>
    </r>
    <r>
      <rPr>
        <sz val="11"/>
        <rFont val="Calibri"/>
        <family val="2"/>
        <scheme val="minor"/>
      </rPr>
      <t>Only the Townships of Butler, 
                               Savannah and Wolcott.</t>
    </r>
  </si>
  <si>
    <t>Sprinkler Fitter Onsite Region 8</t>
  </si>
  <si>
    <t>Plumber: Steamfitter - Livingston, Monroe, Ontario, Yates, Allegany: Only the Townships of Alfred, Almond, Andover, Birdsall, Burns, Grove, Independence, that portion of Scio which lies east of RT. 19, Ward, Wellsville, W. Almond and Willing
Genesee: Only the Townships of Bergen, Bethany, Byron, Leroy, Pavillion and Stafford.
Orleans: Only the Townships of Albion, Barre, Carlton, Clarendon, Gaines, Kendall and Murray.
Seneca: Only the Townships of Fayette, Junius, Ovid, Romulus, Seneca Falls, Tyre, Varick and Waterloo. Steuben: Only the Townships of Avoca, Cameron, Canisteo, Cohocton, Dansville, Freemont, Greenwood, Harsville, City of Hornell,
Hornelsville, Howard, Jasper, Pulteney, Prattsburg, Rathbone, Troopsburg, Tuscarora, W. Union, Wayland, Wheeler and Woodhull. Wayne: Only the Townships of Arcadia (Newark), Galen (Clyde), Huron, Macedon, Marion, Lyons, Ontario, Palmyra, Rose, Sodus, Walworth and Williamson.</t>
  </si>
  <si>
    <t>Plumber: Plumber, Welder, Heating, Steamfitter, Air Conditioning - Cayuga, Oswego, Wayne: Only the Townships of Butler, Savannah and Wolcott.</t>
  </si>
  <si>
    <t>Electrician: Teledata, Sound Wireman- Livingston, Monroe, Genesee: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Ontario: Only the Townships of Bristol, Canadice, Naples, West Bloomfield, Richmond, South Bristol, East Bloomfield and Victor. Orleans: Only the townships of Clarendon, Kendall, and Murray, Wayne: Only the Townships of Macedon, Marion, Ontario, Palmyra, Sodus, Walworth, Williamson, Wyoming: Only the Townships of Castile, Covington, Gainesville, Genesee Falls, Middlebury, Perry, Pike and Warsaw.</t>
  </si>
  <si>
    <t>Electrician: Electrician (includes Teledata work) - Chautauqua, Allegany: Only the Townships of Alma, Bolivar, Centerville, Clarksville, Cuba, Friendship, Genesee, New Hudson, Rushford, Wirt and that
portion of the Townships of Amity, Angelica, Belfast, Caneadea and Scio that are west of the Genesee River.
Cattaraugus: Only the Townships of Allegany, Carrollton, Cold Spring, Conewango, Dayton, Great Valley, Hinsdale, Humphrey, Ischua, Leon, Little Valley, Napoli, Olean, Portville, Red House, Randolph, Salamanca and South Valley.</t>
  </si>
  <si>
    <t>Electrician: Electrician (includes Teledata work) - Erie, Cattaraugus: Only the Townships of Ashford, East Otto, Ellicottville, Farmersville, Freedom, Franklinville, Lyndon, Machias, Mansfield, New Albion, Otto, Perrysburg, Persia and Yorkshire. Genesee: Only the Townships of Alabama, Alexander, Darien, Oakfield,Pembroke and that portion of the Towns of Batavia and Elba that are west of Little Tonawanda Creek; Tonawanda Creek; the City limits of Batavia (in effect prior to Feb. 1, 1970) and State Highway 98 north of the City of Batavia, then north on Highway 98 to the Orleans County line. Wyoming: Only the Townships of Arcade, Attica, Bennington, Eagle, Java, Orangeville, Sheldon and Wethersfield.</t>
  </si>
  <si>
    <t>Electrician: Electrician (includes Teledata work)- Niagara, Orleans: Only the Townships of Albion, Barre, Carlton, Gaines, Ridgeway, Shelby and Yates.</t>
  </si>
  <si>
    <t>Electrician: Audio, Data, Sound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</si>
  <si>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r>
      <rPr>
        <b/>
        <sz val="11"/>
        <color theme="1"/>
        <rFont val="Calibri"/>
        <family val="2"/>
        <scheme val="minor"/>
      </rPr>
      <t xml:space="preserve">Electrician/Electrical Installer </t>
    </r>
    <r>
      <rPr>
        <sz val="11"/>
        <color theme="1"/>
        <rFont val="Calibri"/>
        <family val="2"/>
        <scheme val="minor"/>
      </rPr>
      <t xml:space="preserve">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</si>
  <si>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rPr>
        <b/>
        <sz val="11"/>
        <color theme="1"/>
        <rFont val="Calibri"/>
        <family val="2"/>
        <scheme val="minor"/>
      </rPr>
      <t xml:space="preserve">Electrician/Electrical Installer </t>
    </r>
    <r>
      <rPr>
        <sz val="11"/>
        <color theme="1"/>
        <rFont val="Calibri"/>
        <family val="2"/>
        <scheme val="minor"/>
      </rPr>
      <t xml:space="preserve">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</si>
  <si>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t>Electrician: Electrician (includes teledata work) - Chautauqua, Allegany: Only the Townships of Alma, Bolivar, Centerville, Clarksville, Cuba, Friendship, Genesee, New Hudson, Rushford, Wirt and that portion of the Townships of Amity, Angelica, Belfast, Caneadea and Scio that are west of the Genesee River. Cattaraugus: Only the Townships of Allegany, Carrollton, Cold Spring, Conewango, Dayton, Great Valley, Hinsdale, Humphrey, Ischua, Leon, Little Valley, Napoli, Olean, Portville, Red House, Randolph, Salamanca and South Valley.</t>
  </si>
  <si>
    <r>
      <t xml:space="preserve">Steamfitter Onsite Region 9
</t>
    </r>
    <r>
      <rPr>
        <u/>
        <sz val="11"/>
        <rFont val="Calibri"/>
        <family val="2"/>
        <scheme val="minor"/>
      </rPr>
      <t xml:space="preserve">Entire Counties: </t>
    </r>
    <r>
      <rPr>
        <b/>
        <sz val="11"/>
        <rFont val="Calibri"/>
        <family val="2"/>
        <scheme val="minor"/>
      </rPr>
      <t xml:space="preserve">Erie, Wyoming, Niagara, </t>
    </r>
    <r>
      <rPr>
        <sz val="11"/>
        <rFont val="Calibri"/>
        <family val="2"/>
        <scheme val="minor"/>
      </rPr>
      <t xml:space="preserve">
</t>
    </r>
    <r>
      <rPr>
        <u/>
        <sz val="11"/>
        <rFont val="Calibri"/>
        <family val="2"/>
        <scheme val="minor"/>
      </rPr>
      <t>Partial Counties</t>
    </r>
    <r>
      <rPr>
        <sz val="11"/>
        <rFont val="Calibri"/>
        <family val="2"/>
        <scheme val="minor"/>
      </rPr>
      <t xml:space="preserve">: </t>
    </r>
    <r>
      <rPr>
        <b/>
        <sz val="11"/>
        <rFont val="Calibri"/>
        <family val="2"/>
        <scheme val="minor"/>
      </rPr>
      <t>Allegany</t>
    </r>
    <r>
      <rPr>
        <sz val="11"/>
        <rFont val="Calibri"/>
        <family val="2"/>
        <scheme val="minor"/>
      </rPr>
      <t xml:space="preserve">:  Only the Townships of Allen, Angelica, Belfast, Caneadea,Centerville, Granger, Hume, New Hudson, and Rushford
</t>
    </r>
    <r>
      <rPr>
        <b/>
        <sz val="11"/>
        <rFont val="Calibri"/>
        <family val="2"/>
        <scheme val="minor"/>
      </rPr>
      <t>Cattaraugus</t>
    </r>
    <r>
      <rPr>
        <sz val="11"/>
        <rFont val="Calibri"/>
        <family val="2"/>
        <scheme val="minor"/>
      </rPr>
      <t xml:space="preserve">:  Only the Townships of Ashford, Dayton, East Otto, Ellicottville, Farmersville, Franklinville, Freedom, Leon, Lyndon, Machias, Mansfield, New Albion, Otto, Perrysburg, Persia, and Yorkshire.
</t>
    </r>
    <r>
      <rPr>
        <b/>
        <sz val="11"/>
        <rFont val="Calibri"/>
        <family val="2"/>
        <scheme val="minor"/>
      </rPr>
      <t>Chautauqua</t>
    </r>
    <r>
      <rPr>
        <sz val="11"/>
        <rFont val="Calibri"/>
        <family val="2"/>
        <scheme val="minor"/>
      </rPr>
      <t xml:space="preserve">:  Only the Townships of Arkwright, Charlotte, Cherry Creek, Dunkirk, Hanover, Pomfret, Portland, Ripley, Sheridan, Stockton, Villenova, Westfield, City of Dunkirk and Village of Fredonia.
</t>
    </r>
    <r>
      <rPr>
        <b/>
        <sz val="11"/>
        <rFont val="Calibri"/>
        <family val="2"/>
        <scheme val="minor"/>
      </rPr>
      <t>Genesee</t>
    </r>
    <r>
      <rPr>
        <sz val="11"/>
        <rFont val="Calibri"/>
        <family val="2"/>
        <scheme val="minor"/>
      </rPr>
      <t xml:space="preserve">:  Only the Townships of Alabama, Alexander, Batavia, Darien, Elba, Oakfield, Pembroke and the City of Batavia.
</t>
    </r>
    <r>
      <rPr>
        <b/>
        <sz val="11"/>
        <rFont val="Calibri"/>
        <family val="2"/>
        <scheme val="minor"/>
      </rPr>
      <t>Orleans</t>
    </r>
    <r>
      <rPr>
        <sz val="11"/>
        <rFont val="Calibri"/>
        <family val="2"/>
        <scheme val="minor"/>
      </rPr>
      <t>:  Only the Townships of Ridgeway, Shelby and Yates.</t>
    </r>
  </si>
  <si>
    <t>Plumber: Steamfitter - Erie, Niagara, Wyoming, Allegany: Only the Townships of Allen, Angelica, Belfast, Caneadea, Centerville, Granger, Hume, New Hudson and Rushford
Cattaraugus: Only the Townships of Ashford, Dayton, East Otto, Ellicottville, Farmersville, Franklinville, Freedom, Leon, Lyndon, Machias,
Mansfield, New Albion, Otto, Perrysburg, Persia and Yorkshire. Chautauqua: Only the Townships of Arkwright, Charlotte, Cherry Creek, Dunkirk, Hanover, Pomfret, Portland, Ripley, Sheridan, Stockton, Villenova, Westfield, City of Dunkirk and Village of Fredonia. Genesee: Only the Townships of Alabama, Alexander, Batavia, Darien, Elba, Oakfield, Pembroke and the City of Batavia. Orleans: Only the Townships of Ridgeway, Shelby and Yates.</t>
  </si>
  <si>
    <r>
      <t xml:space="preserve">Steamfitter Onsite Region 9:
</t>
    </r>
    <r>
      <rPr>
        <u/>
        <sz val="11"/>
        <rFont val="Calibri"/>
        <family val="2"/>
        <scheme val="minor"/>
      </rPr>
      <t>Partial Counties</t>
    </r>
    <r>
      <rPr>
        <sz val="11"/>
        <rFont val="Calibri"/>
        <family val="2"/>
        <scheme val="minor"/>
      </rPr>
      <t xml:space="preserve">: </t>
    </r>
    <r>
      <rPr>
        <b/>
        <sz val="11"/>
        <rFont val="Calibri"/>
        <family val="2"/>
        <scheme val="minor"/>
      </rPr>
      <t>Allegany</t>
    </r>
    <r>
      <rPr>
        <sz val="11"/>
        <rFont val="Calibri"/>
        <family val="2"/>
        <scheme val="minor"/>
      </rPr>
      <t xml:space="preserve">:  Only the Townships of Alfred, Almond, Andover, Birdsall, Burns, Grove, Independence, that portion of Scio which lies east of RT. 19, Ward, Wellsville, W. Almond, and Willing 
</t>
    </r>
    <r>
      <rPr>
        <b/>
        <sz val="11"/>
        <rFont val="Calibri"/>
        <family val="2"/>
        <scheme val="minor"/>
      </rPr>
      <t>Genesee</t>
    </r>
    <r>
      <rPr>
        <sz val="11"/>
        <rFont val="Calibri"/>
        <family val="2"/>
        <scheme val="minor"/>
      </rPr>
      <t xml:space="preserve">:  Only the Townships of Bergen, Bethany, Byron, Leroy, Pavillion and Stafford.  
</t>
    </r>
    <r>
      <rPr>
        <b/>
        <sz val="11"/>
        <rFont val="Calibri"/>
        <family val="2"/>
        <scheme val="minor"/>
      </rPr>
      <t>Orleans</t>
    </r>
    <r>
      <rPr>
        <sz val="11"/>
        <rFont val="Calibri"/>
        <family val="2"/>
        <scheme val="minor"/>
      </rPr>
      <t xml:space="preserve">:  Only the Townships of Albion, Barre, Carlton, Clarendon, Gaines, Kendall and Murray. </t>
    </r>
  </si>
  <si>
    <r>
      <t xml:space="preserve">
Steamfitter Maintenance Onsite Region 7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Jefferson and St. Lawrence </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t>
    </r>
    <r>
      <rPr>
        <b/>
        <sz val="11"/>
        <color theme="1"/>
        <rFont val="Calibri"/>
        <family val="2"/>
        <scheme val="minor"/>
      </rPr>
      <t>Lewis</t>
    </r>
    <r>
      <rPr>
        <sz val="11"/>
        <color theme="1"/>
        <rFont val="Calibri"/>
        <family val="2"/>
        <scheme val="minor"/>
      </rPr>
      <t xml:space="preserve">:  Entire County with the 
                                   exception of the Townships of 
                                   Lyonsdale, West Turin, Leyden, 
                                   and Lewis.  </t>
    </r>
  </si>
  <si>
    <r>
      <t xml:space="preserve">Steamfitter Onsite Region 9: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Amity, Bolivar, Clarksville, Cuba, Friendship, Genesee, Wirt and, that portion of Scio which lies west of Rt. 19.  
</t>
    </r>
    <r>
      <rPr>
        <b/>
        <sz val="11"/>
        <color theme="1"/>
        <rFont val="Calibri"/>
        <family val="2"/>
        <scheme val="minor"/>
      </rPr>
      <t>Cattaraugus</t>
    </r>
    <r>
      <rPr>
        <sz val="11"/>
        <color theme="1"/>
        <rFont val="Calibri"/>
        <family val="2"/>
        <scheme val="minor"/>
      </rPr>
      <t xml:space="preserve">:  Only the Townships of Allegany, Carrollton, Conewango, Cold Spring, Great Valley, Hinsdale, Humphrey, Ischua, Little Valley, Napoli, Olean, Portville, Randolph, Red House, Salamanca, South Valley, the City of Olean, the City of Salamanca, and the Allegany Indian Reservation.  
</t>
    </r>
    <r>
      <rPr>
        <b/>
        <sz val="11"/>
        <color theme="1"/>
        <rFont val="Calibri"/>
        <family val="2"/>
        <scheme val="minor"/>
      </rPr>
      <t>Chautauqua</t>
    </r>
    <r>
      <rPr>
        <sz val="11"/>
        <color theme="1"/>
        <rFont val="Calibri"/>
        <family val="2"/>
        <scheme val="minor"/>
      </rPr>
      <t xml:space="preserve">:  Only the Townships of Busti, Carroll, Chautauqua, Clymer, Ellery, Ellicott, Ellington, French Creek, Gerry, Harmony, Kiantone, Mina, North Harmony, Poland, Sherman, and the City of                 Jamestown.  </t>
    </r>
  </si>
  <si>
    <t>Plumber: Steamfitter - Allegany: Only the Townships of Alma, Amity, Bolivar, Clarksville, Cuba, Friendship, Genesee, Wirt and that portion of Scio which lies west of Rt. 19.
Cattaraugus: Only the Townships of Allegany, Carrollton, Conewango, Cold Spring, Great Valley, Hinsdale, Humphrey, Ischua, Little Valley,
Napoli, Olean, Portville, Randolph, Red House, Salamanca, South Valley, the City of Olean, the City of Salamanca, and the Allegany Indian
Reservation.
Chautauqua: Only the Townships of Busti, Carroll, Chautauqua, Clymer, Ellery, Ellicott, Ellington, French Creek, Gerry, Harmony, Kiantone, Mina, North Harmony, Poland, Sherman, and the City of Jamestown.</t>
  </si>
  <si>
    <r>
      <t xml:space="preserve">Hardwired/Affixed/Integrated Metal Detector and X-Ray Machines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</si>
  <si>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Hardwired/Affixed/Integrated Metal Detector and X-Ray Machines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</si>
  <si>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Hardwired/Affixed/Integrated Metal Detector and X-Ray Machines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</si>
  <si>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Hardwired/Affixed/Integrated Metal Detector and X-Ray Machines
Technician Onsite Region 9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</si>
  <si>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
Fire Pump System
Emergency Communications/Mass Notification System 
Technician Onsite Region 9
</t>
    </r>
    <r>
      <rPr>
        <u/>
        <sz val="11"/>
        <color theme="1"/>
        <rFont val="Calibri"/>
        <family val="2"/>
        <scheme val="minor"/>
      </rPr>
      <t>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</si>
  <si>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Fire Sprinkler System
Fire Suppression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</si>
  <si>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Fire Sprinkler System
Fire Suppression System
Technician Onsite Region 9
</t>
    </r>
    <r>
      <rPr>
        <u/>
        <sz val="11"/>
        <color theme="1"/>
        <rFont val="Calibri"/>
        <family val="2"/>
        <scheme val="minor"/>
      </rPr>
      <t xml:space="preserve">Entire County -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</si>
  <si>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Fire Sprinkler System
Fire Suppression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</si>
  <si>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Fire Sprinkler System
Fire Suppression System
Technician Onsite Region 9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</si>
  <si>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Nurse Call System
Personal Alarm System
Public Address System
Public Safety Digital Signage System 
Time Management System
Technician Onsite Region 9
Entire County - </t>
    </r>
    <r>
      <rPr>
        <b/>
        <sz val="11"/>
        <color theme="1"/>
        <rFont val="Calibri"/>
        <family val="2"/>
        <scheme val="minor"/>
      </rPr>
      <t>Erie</t>
    </r>
    <r>
      <rPr>
        <sz val="11"/>
        <color theme="1"/>
        <rFont val="Calibri"/>
        <family val="2"/>
        <scheme val="minor"/>
      </rPr>
      <t xml:space="preserve">
Partial Counties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</si>
  <si>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Nurse Call System
Personal Alarm System
Public Address System
Public Safety Digital Signage System 
Time Management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Niagara</t>
    </r>
    <r>
      <rPr>
        <sz val="11"/>
        <color theme="1"/>
        <rFont val="Calibri"/>
        <family val="2"/>
        <scheme val="minor"/>
      </rPr>
      <t xml:space="preserve">
Partial County -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</si>
  <si>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Nurse Call System
Personal Alarm System
Public Address System
Public Safety Digital Signage System 
Time Management System
Technician Onsite Region 9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</si>
  <si>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Nurse Call System
Personal Alarm System
Time Management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Chautauqua</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</si>
  <si>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t>Electrician Lineman 
Onsite Region 9</t>
  </si>
  <si>
    <r>
      <t xml:space="preserve">Electrician/Electrical Installer 
Onsite Region 9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</si>
  <si>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Electrician/Electrical Installer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</si>
  <si>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Electrician/Electrical Installer 
Onsite Region 9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</si>
  <si>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t>Comparable Contract
Price</t>
  </si>
  <si>
    <t xml:space="preserve">Bidders are not permitted to propose any other Job Titles, Descriptions of Duties, or Total Hourly Rates as part of their Bid Proposals.  </t>
  </si>
  <si>
    <t xml:space="preserve">Using the aforementioned Percent (%) Markup, the formulas in the spreadsheet will automatically calculate the following:
1.  Total Hourly Rate (Business Hours)
2.  Overtime Hourly Pay Rate
3.  Overtime Total Hourly Rate
4.  After Business Hour Pay Rate, 
5.  After Business Hours Total Hourly Rate, 
6.  Saturday Hourly Pay Rate,
7.  Saturday Total Hourly Rate, 
8.  Sunday and NYS Holiday Pay Rate, and 
9.  Sunday and NYS Holiday Total Hourly Rate.  
</t>
  </si>
  <si>
    <t>4. Under Column D, "Product Description", insert the description of the Product/model number (e.g. XYZ Chiller P90X 50 Ton)</t>
  </si>
  <si>
    <t xml:space="preserve">5. Under Column E, "Unit of Measurement", indicate the unit/amount the product/model number is sold as (i.e. per foot, pounds, quantity, etc.). </t>
  </si>
  <si>
    <t>9. Under Column I, "Comparable Contract Price",  indicate the price that was offered to the comparable customer/contract. This figure should be indicated to match the NYS Net Price column G, (e.g. if you indicated a NYS Net Price under column G of $450.00, and offered the State of Texas $475.00 per ton for a chiller, please list the $475.00 as the Comparable Contract Price.</t>
  </si>
  <si>
    <t xml:space="preserve">2. Under Column B, "Manufacturer/Product Line", insert the Manufacturer/Brand Name/Product Line (e.g. Lenel, Bosch, Belimo, etc.). </t>
  </si>
  <si>
    <t>Traffic and Transportation CCTV/Surveillance Camera System
Technician Onsite Region 1</t>
  </si>
  <si>
    <r>
      <t xml:space="preserve">Traffic and Transportation CCTV/Surveillance Camera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</si>
  <si>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r>
      <t xml:space="preserve">Traffic and Transportation CCTV/Surveillance Camera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 xml:space="preserve"> and </t>
    </r>
    <r>
      <rPr>
        <b/>
        <sz val="11"/>
        <color theme="1"/>
        <rFont val="Calibri"/>
        <family val="2"/>
        <scheme val="minor"/>
      </rPr>
      <t>Putnam</t>
    </r>
  </si>
  <si>
    <r>
      <t xml:space="preserve">Traffic and Transportation CCTV/Surveillance Camera System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Rockland, Sullivan, Ulster</t>
    </r>
  </si>
  <si>
    <r>
      <t xml:space="preserve">Traffic and Transportation CCTV/Surveillance Camera System
Technician Onsite Region 5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Albany, Columbia, Greene, Delaware, Fulton, Greene, Montgomery, Rensselaer, Schenectady, and Schoharie </t>
    </r>
  </si>
  <si>
    <r>
      <t xml:space="preserve">Traffic and Transportation CCTV/Surveillance Camera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Clinton, Essex, Hamilton, Franklin, Saratoga, Warren, Washington</t>
    </r>
  </si>
  <si>
    <r>
      <t xml:space="preserve">Traffic and Transportation CCTV/Surveillance Camera System
Technician Onsite Region 7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Cayuga, Cortland, Herkimer, Jefferson, Lewis, Madison, Oneida, Onondaga, Oswego, and St. Lawrence</t>
    </r>
  </si>
  <si>
    <t>Traffic and Transportation CCTV/Surveillance Camera System
Technician Onsite Region 8</t>
  </si>
  <si>
    <t>Traffic and Transportation CCTV/Surveillance Camera System
Technician Onsite Region 9</t>
  </si>
  <si>
    <t xml:space="preserve">For all Job Titles and their corresponding Total Hourly Rates, Bidders Must identify:
1.   Their comparable contract/customer, and
2.   Their comparable contract/customer total hourly rate for each job title bid.  </t>
  </si>
  <si>
    <t xml:space="preserve">8. Under Column H, "Comparable Contract/Customer", indicate a comparable contract/customer for which you have previously offered the listed product(s to demonstrate Reasonableness of Price. 
Bidders may demonstrate Reasonableness of Price by offering NYS equal to or better Total Hourly Rates than the following: 
1.	Pricing on any contracts awarded by GSA, Veteran's Administration (VA), Department of Defense (DOD), and other government entities,
2.	Pricing on other state’s government contract, 
3.	Pricing offered by other Bidders for this Solicitation, 
4.	Pricing offered by Bidders to their Best Commercial Customer(s), and/or
5.	Reviewing other information deemed necessary by the Office of General Services </t>
  </si>
  <si>
    <t>Steamfitter Onsite Region 1</t>
  </si>
  <si>
    <t>Nurse Call Systems
Personal Alarm Systems
Time Management Systems
Technician Onsite Region 2</t>
  </si>
  <si>
    <t>Inmate Radio System
Public Address System
Public Safety Digital Signage System
Technician Onsite Region 2</t>
  </si>
  <si>
    <t>Electrician Lineman: Lineman/Splicer - Nassau, Queens, Suffolk</t>
  </si>
  <si>
    <t>Electrician: Telephone and Integrated Tele-Data System Electrician- Nassau, Suffolk</t>
  </si>
  <si>
    <t>Electrician:  Electrician Audio/Sound and Temporary Light/Power - Bronx, Kings, Queens, New York, Richmond</t>
  </si>
  <si>
    <t>Sprinkler Fitter Onsite Region 1</t>
  </si>
  <si>
    <t>Sprinkler Fitter Installer Onsite Region 2</t>
  </si>
  <si>
    <t>Sprinkler Fitter Maintenance Onsite Region 2</t>
  </si>
  <si>
    <t xml:space="preserve">For Bidders Bidding Lot 2, for each Region bid on each Region Labor Rate sheet, under Columns H and I the Bidder Shall indicate the comparable contract/customer, and the comparable/ contract customer Total Hourly Rate offered to this entity. Bidders are required to demonstrate Reasonableness of Price for the Products and/or Services they are Bidding. Bidders may demonstrate Reasonableness of Price by offering NYS equal to or better Total Hourly Rates than the following: 
1.	Pricing on any contracts awarded by GSA, Veteran's Administration (VA), Department of Defense (DOD), and other government entities,
2.	Pricing on other state’s government contract, 
3.	Pricing offered by other Bidders for this Solicitation, 
4.	Pricing offered by Bidders to their Best Commercial Customer(s), and/or
5.	Reviewing other information deemed necessary by the Office of General Services </t>
  </si>
  <si>
    <r>
      <t xml:space="preserve">Traffic and Transportation CCTV/Surveillance Camera System
Technician Onsite Region 2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New York, Richmond, Kings, Bronx</t>
    </r>
  </si>
  <si>
    <r>
      <t xml:space="preserve">Traffic and Transportation CCTV/Surveillance Camera System
Technician Onsite Region 2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Queens</t>
    </r>
  </si>
  <si>
    <r>
      <t xml:space="preserve">Electrician/Electrical Installer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</si>
  <si>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t>Electrician: Teledata - Westchester</t>
  </si>
  <si>
    <t>Lineman Electrician: Lineman, Tech, Welder - Westchester</t>
  </si>
  <si>
    <t>Electrician: Service Technician - Bronx, Kings, New York, Queens, Richmond, Westchester</t>
  </si>
  <si>
    <t>Lineman Electrician: Lineman, Tech, Welder- Albany, Allegany, Broome, Cattaraugus, Cayuga, Chautauqua, Chemung, Chenango, Clinton, Columbia, Cortland, Delaware, Dutchess, Erie, Essex, Franklin, Fulton, Genesee, Greene, Hamilton, Herkimer, Jefferson, Lewis, Livingston, Madison, Monroe, Montgomery, Niagara, Oneida, Onondaga, Ontario, Orange, Orleans, Oswego, Otsego, Putnam, Rensselaer, Rockland, Saratoga, Schenectady, Schoharie, Schuyler, Seneca, St. Lawrence, Steuben, Sullivan, Tioga, Tompkins, Ulster, Warren, Washington, Wayne, Wyoming, Yates</t>
  </si>
  <si>
    <t>Lineman Electrician: Lineman, Tech, Welder - Albany, Allegany, Broome, Cattaraugus, Cayuga, Chautauqua, Chemung, Chenango, Clinton, Columbia, Cortland, Delaware, Dutchess,
Erie, Essex, Franklin, Fulton, Genesee, Greene, Hamilton, Herkimer, Jefferson, Lewis, Livingston, Madison, Monroe, Montgomery, Niagara,
Oneida, Onondaga, Ontario, Orange, Orleans, Oswego, Otsego, Putnam, Rensselaer, Rockland, Saratoga, Schenectady, Schoharie,
Schuyler, Seneca, St. Lawrence, Steuben, Sullivan, Tioga, Tompkins, Ulster, Warren, Washington, Wayne, Wyoming, Yates</t>
  </si>
  <si>
    <t>Lineman Electrician: Lineman, Tech, Welder- Albany, Allegany, Broome, Cattaraugus, Cayuga, Chautauqua, Chemung, Chenango, Clinton, Columbia, Cortland, Delaware, Dutchess,
Erie, Essex, Franklin, Fulton, Genesee, Greene, Hamilton, Herkimer, Jefferson, Lewis, Livingston, Madison, Monroe, Montgomery, Niagara,
Oneida, Onondaga, Ontario, Orange, Orleans, Oswego, Otsego, Putnam, Rensselaer, Rockland, Saratoga, Schenectady, Schoharie,
Schuyler, Seneca, St. Lawrence, Steuben, Sullivan, Tioga, Tompkins, Ulster, Warren, Washington, Wayne, Wyoming, Yates</t>
  </si>
  <si>
    <t>Lineman Electrician: Lineman, Tech, Welder - Albany, Allegany, Broome, Cattaraugus, Cayuga, Chautauqua, Chemung, Chenango, Clinton, Columbia, Cortland, Delaware, Dutchess, Erie, Essex, Franklin, Fulton, Genesee, Greene, Hamilton, Herkimer, Jefferson, Lewis, Livingston, Madison, Monroe, Montgomery, Niagara,Oneida, Onondaga, Ontario, Orange, Orleans, Oswego, Otsego, Putnam, Rensselaer, Rockland, Saratoga, Schenectady, Schoharie,Schuyler, Seneca, St. Lawrence, Steuben, Sullivan, Tioga, Tompkins, Ulster, Warren, Washington, Wayne, Wyoming, Yates</t>
  </si>
  <si>
    <t xml:space="preserve">1.  Any Bidder Bidding Lots 1 or 2 Must:
     A. Review their proposed NYS Net Pricing Pages for the following terms in their product pricing prior to submission:
          i. Call for quote 
          ii. To be determined
          iii. Consult Factory
          iv. Custom Call for Quote
          v. Custom Call
          vi. N/A
          vii. Value
          viii. Call
          ix. Custom
     B. If included in your proposal NYS Net Pricing Pages, determine if the particular line item does not have a NYS Net Pricing, and 
     C. If the line item does not have NYS Net Price either:
          i. Remove the line item, 
          ii. Obtain and insert a NYS Net Price for this line item, or
          iii. Indicate that you will not charge authorized users for this product by listing either:
                a.  $0.00
                b.  "No Charge,"
                c.  "N/C"
                in both the List Price/MSRP and NYS Net Price columns. </t>
  </si>
  <si>
    <t>3. All Bidders Must:
    A. Review their proposed NYS Net Pricing pages prior to submitting their Bid Proposal for the following words which May indicate references 
         to separate Travel Costs, Site Access Costs, etc. in the pricing:
         i. Travel
         ii. Meals
         iii. Lodging
         iv.  Per Diem
         v.   Travel &amp; Expenses
         vi.  T&amp;E
         vii. Airfare
         viii. Mileage
         ix. Site Access
     B. Determine/Verify If these terms are for separate Travel Costs, Site Access 
          Costs, etc., and
     C. If Yes to 3.B above, either:
          i.  If Bidding Lot 1, remove the entire line item from your proposed NYS Net Pricing Pages, or
          ii. If Bidding either Lot 2, either:
             a.  Remove the aforementioned language from the corresponding line items, making them inclusive of all Travel Cost, Site Access Costs, 
                 etc., or
             b.  Remove the entire line item from your proposed NYS Net Pricing Pages.</t>
  </si>
  <si>
    <t>4. All Bidders Must:
    A. Review their proposed NYS Net Pricing pages prior to submitting their Bid Proposal for the following terms words which May indicate 
         separate shipping 
         charges:
         i. Shipping
         ii. Handling
         iii. Packaging
         iv. Delivery
    B. Determine/Verify If these line items either:
         i. Separate Shipping Charges, or
         ii. Merely describe some functional/specification aspect of the line item and 
            therefore allowable. 
    C. If Yes to 4.B.i above, either:
         i. Remove the reference to separate shipping charges, or
         ii. Remove the line item from their Proposed NYS Net Pricing Pages.</t>
  </si>
  <si>
    <t>The spreadsheet will automatically calculate the following for the aforementioned job titles not included in an NYSDOL Prevailing Wage Rate Schedule:
1. Overtime Total Hourly Rates - [Calculated as 1.5x the Total Hourly Rate]
2. After Business Hours Total Hourly Rate - [Calculated as 1.5x the Total Hourly Rate],
3. Saturday Total Hourly Rate - [Calculated as 1.5x the Total Hourly Rate], and 
4. Sunday and NYS Holiday Total Hourly Rate. - [Calculated as 2.0x the Total Hourly Rate]</t>
  </si>
  <si>
    <t xml:space="preserve">Bidders are not permitted to propose any other Subcontractor Category or Description of Work as part of their Bid Proposals.  After award of Contracts, Contractors May propose additional Subcontractor Categories and associated Descriptions of Work, provided these do not overlap with the Subcontractor Category and associated Descriptions of Work listed in this Attachment (e.g. Electrical Contractor, Mechanical Contractor, etc.). and further that there is no increase in the Subcontractor Percent (%) Markup for these additional Subcontractor Categories and associated Descriptions of Works. </t>
  </si>
  <si>
    <t>1. Manufacturer/Brand/Product Line:</t>
  </si>
  <si>
    <t>Bidders submitting proposals for Lot 1 or Lot 2 must insert the following information for each Product Line you are proposing in your bid submission:</t>
  </si>
  <si>
    <t>Custom-Built Equipment Pricing</t>
  </si>
  <si>
    <r>
      <rPr>
        <b/>
        <sz val="12"/>
        <rFont val="Times New Roman"/>
        <family val="1"/>
      </rPr>
      <t>Equipment Pricing</t>
    </r>
    <r>
      <rPr>
        <sz val="12"/>
        <rFont val="Times New Roman"/>
        <family val="1"/>
      </rPr>
      <t xml:space="preserve">:
To develop your NYS Net Price List, the following columns </t>
    </r>
    <r>
      <rPr>
        <b/>
        <u/>
        <sz val="12"/>
        <rFont val="Times New Roman Bold"/>
      </rPr>
      <t>are required to be completed for the Equipment pricing for all Lot(s) bid</t>
    </r>
    <r>
      <rPr>
        <sz val="12"/>
        <rFont val="Times New Roman"/>
        <family val="1"/>
      </rPr>
      <t>:</t>
    </r>
  </si>
  <si>
    <t xml:space="preserve">1. Under Column A, the spreadsheet Shall automatically "count" the number  for each item.  This row is locked and cannot be edited, but only extended.  To extend this column:
      A.  Bring the curser to the lower left-hand corner of the cell with the last Line Item #, which is initial A20 in the Equipment Pricing Tab      
      B.  Once the curser appears as a "+" sign, drag the cell to last row you are utilizing.  
      C.  The formula in this cell will automatically "Count" by adding 1 to each row. </t>
  </si>
  <si>
    <t xml:space="preserve">Bidders are to offer either an entire Product Line, or all Product Subcategories of a Product Line which fit the Scope of this Solicitation and any resulting Contract by including all items from these into the applicable Equipment Pricing tab in Attachment 1 NYS Net Pricing.  Any Product Subcategory or portion of a Product Line which does not fit the scope of this Solicitation and any resulting Contract Shall not be offered and will not be included in any award.  </t>
  </si>
  <si>
    <t xml:space="preserve">5. Any Bidder Bidding Lot 1 Must:
     A. Review their Proposed NYS Net Pricing pages prior to submitting their Bid  Proposal for the following terms:
          i. install
          ii. integrate(e)(ion)
          iii. service
          iv. implement
          v. custom
          vi. consult
          vii. maint
          viii. repair
          ix. replace
          x. project manager
          xi. commission
          xii. professional service  
     B. If the Bidder locates these terms in its proposed NYS Net Pricing Pages, determine/verify If these terms are for Services/Labor Rates, and
     C. If the Bidder determines these are for Services/Labor Rates, remove these line items from their proposed NYS Net Pricing Pages. </t>
  </si>
  <si>
    <r>
      <t xml:space="preserve">Integrated Microprocessor-Control HVAC Equipment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</si>
  <si>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Integrated Microprocessor-Control HVAC Equipment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</si>
  <si>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Integrated Microprocessor-Control HVAC Equipment System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</si>
  <si>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Integrated Microprocessor-Control HVAC Equipment System  
Technician Onsite Region 7
</t>
    </r>
    <r>
      <rPr>
        <u/>
        <sz val="11"/>
        <rFont val="Calibri"/>
        <family val="2"/>
        <scheme val="minor"/>
      </rPr>
      <t>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</si>
  <si>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Integrated Microprocessor-Control HVAC Equipment System   
Technician Onsite Region 7
</t>
    </r>
    <r>
      <rPr>
        <u/>
        <sz val="11"/>
        <rFont val="Calibri"/>
        <family val="2"/>
        <scheme val="minor"/>
      </rPr>
      <t xml:space="preserve">Partial Counties </t>
    </r>
    <r>
      <rPr>
        <sz val="11"/>
        <rFont val="Calibri"/>
        <family val="2"/>
        <scheme val="minor"/>
      </rPr>
      <t xml:space="preserve">-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</si>
  <si>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Integrated Microprocessor-Control HVAC Equipment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</si>
  <si>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Integrated Microprocessor-Control HVAC Equipment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</si>
  <si>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Integrated Microprocessor-Control HVAC Equipment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</si>
  <si>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Integrated Microprocessor-Control HVAC Equipment System  Technician Onsite Region 8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 Livingston and Monroe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</si>
  <si>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Integrated Microprocessor-Control HVAC Equipment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Yates</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</si>
  <si>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Integrated Microprocessor-Control HVAC Equipment System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xml:space="preserve">:  Only the Townships of Huron, Wolcott, Rose and Butler. </t>
    </r>
  </si>
  <si>
    <r>
      <t xml:space="preserve">Integrated Microprocessor-Control HVAC Equipment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Erie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</si>
  <si>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Integrated Microprocessor-Control HVAC Equipment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</si>
  <si>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Integrated Microprocessor-Control HVAC Equipment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Niagara</t>
    </r>
    <r>
      <rPr>
        <sz val="11"/>
        <color theme="1"/>
        <rFont val="Calibri"/>
        <family val="2"/>
        <scheme val="minor"/>
      </rPr>
      <t xml:space="preserve">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</si>
  <si>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Integrated Microprocessor-Control HVAC Equipment System 
Technician Onsite Region 9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</si>
  <si>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B</t>
    </r>
    <r>
      <rPr>
        <sz val="7"/>
        <color theme="1"/>
        <rFont val="Times New Roman"/>
        <family val="1"/>
      </rPr>
      <t xml:space="preserve">      </t>
    </r>
    <r>
      <rPr>
        <sz val="12"/>
        <color theme="1"/>
        <rFont val="Times New Roman"/>
        <family val="1"/>
      </rPr>
      <t>Pricing on any contracts awarded by GSA, Veteran's Administration (VA), Department of Defense 
        (DOD), and other government entities</t>
    </r>
  </si>
  <si>
    <t>Bidders bidding Lot 1 or Lot 2 are required to demonstrate Reasonableness of Price for each Manufacturer’s Product Line (or Product Line Subcategory) offered by providing comparable pricing as follows:</t>
  </si>
  <si>
    <t>Equipment Pricing for either Lot 1 or Lot 2</t>
  </si>
  <si>
    <r>
      <rPr>
        <b/>
        <u/>
        <sz val="11"/>
        <rFont val="The Arial"/>
      </rPr>
      <t>Custom-Built Equipment Pricing</t>
    </r>
    <r>
      <rPr>
        <b/>
        <sz val="11"/>
        <rFont val="The Arial"/>
      </rPr>
      <t xml:space="preserve">
</t>
    </r>
    <r>
      <rPr>
        <sz val="11"/>
        <rFont val="The Arial"/>
      </rPr>
      <t xml:space="preserve">Certain Equipment for example chillers, air handlers, air terminals, heat pumps, etc.) may be Custom-Built Equipment as defined in Attachment 15 - Glossary of Terms.  If this is the case, please insert these items under the tab: Custom-Built Equipment Pricing </t>
    </r>
    <r>
      <rPr>
        <b/>
        <sz val="11"/>
        <rFont val="The Arial"/>
      </rPr>
      <t xml:space="preserve">
For Any Equipment which a Bidder Proposes as Custom-Built Equipment where OGS determines that there is a List Price/MSRP, OGS will reject the proposed Equipment Pricing.</t>
    </r>
  </si>
  <si>
    <t xml:space="preserve">6. Under Column F "Warranty Period – # of year(s) after acceptance as required by Appendix B, Clause 54", please list the term of 
      the warranty for each Product Line, Product Line Subcategory, or Equipment in years. The warranty period shall be the longer of either: 
      A.  the Bidder's or Manufacturer's standard commercially-offered warranty, or 
      B.   One (1) year 
      from the date of acceptance. </t>
  </si>
  <si>
    <r>
      <t>4.. Under column D "</t>
    </r>
    <r>
      <rPr>
        <b/>
        <sz val="12"/>
        <rFont val="Times New Roman"/>
        <family val="1"/>
      </rPr>
      <t>Product Description</t>
    </r>
    <r>
      <rPr>
        <sz val="12"/>
        <rFont val="Times New Roman"/>
        <family val="1"/>
      </rPr>
      <t>", insert the description of the Product/Model number from the Manufacturer’s/Distributor’s Price 
     List with List Price/MSRP (“List Price/MSRP File”).   Bidders Must use the Manufacturer’s or Distributor's Product Description from the 
     Manufacturer’s/Distributor’s Price List with List Price/MSRP (“List Price/MSRP File”) .</t>
    </r>
  </si>
  <si>
    <r>
      <rPr>
        <sz val="12"/>
        <rFont val="Symbol"/>
        <family val="1"/>
        <charset val="2"/>
      </rPr>
      <t>1.</t>
    </r>
    <r>
      <rPr>
        <sz val="12"/>
        <rFont val="Times New Roman"/>
        <family val="1"/>
      </rPr>
      <t>   Under column A "</t>
    </r>
    <r>
      <rPr>
        <b/>
        <sz val="12"/>
        <rFont val="Times New Roman"/>
        <family val="1"/>
      </rPr>
      <t>Line #</t>
    </r>
    <r>
      <rPr>
        <sz val="12"/>
        <rFont val="Times New Roman"/>
        <family val="1"/>
      </rPr>
      <t xml:space="preserve">," the spreadsheet Shall automatically "count" the number 
      for each item.  This row is locked and cannot be edited, but only extended.  To extend this column:
      A.  Bring the curser to the lower left-hand corner of the cell with the last Line Item #, which is initial A17 in the Equipment Pricing Tabs for 
            Lots 1 and 2.
      B.  Once the curser appears as a "+" sign, drag the cell to last row you are utilizing.  
      C.  The formula in this cell will automatically "Count" by adding 1 to each row.    </t>
    </r>
  </si>
  <si>
    <r>
      <rPr>
        <sz val="12"/>
        <rFont val="Symbol"/>
        <family val="1"/>
        <charset val="2"/>
      </rPr>
      <t>2.</t>
    </r>
    <r>
      <rPr>
        <sz val="12"/>
        <rFont val="Times New Roman"/>
        <family val="1"/>
      </rPr>
      <t>   Under column B "</t>
    </r>
    <r>
      <rPr>
        <b/>
        <sz val="12"/>
        <rFont val="Times New Roman"/>
        <family val="1"/>
      </rPr>
      <t>Manufacturer/Product Line</t>
    </r>
    <r>
      <rPr>
        <sz val="12"/>
        <rFont val="Times New Roman"/>
        <family val="1"/>
      </rPr>
      <t>", insert the Manufacturer/Brand Name/Product Line (e.g. Lenel, Bosch, Belimo, etc.). 
      Depending upon the number of Product Lines being Bid, you may either utilize one sheet and add applicable rows for each Product Line's part 
      numbers, or create a separate sheets for each Product Line.</t>
    </r>
  </si>
  <si>
    <r>
      <t xml:space="preserve">7.   </t>
    </r>
    <r>
      <rPr>
        <sz val="12"/>
        <rFont val="Times New Roman"/>
        <family val="1"/>
      </rPr>
      <t>Under column G "</t>
    </r>
    <r>
      <rPr>
        <b/>
        <sz val="12"/>
        <rFont val="Times New Roman"/>
        <family val="1"/>
      </rPr>
      <t>Warranty Period – # of year(s) after acceptance as required by Appendix B, Clause 54</t>
    </r>
    <r>
      <rPr>
        <sz val="12"/>
        <rFont val="Times New Roman"/>
        <family val="1"/>
      </rPr>
      <t xml:space="preserve">", please list the term of 
      the warranty for each Product Line, Product Line Subcategory, or Equipment in years. The warranty period shall be the longer of either: 
      A.  the Bidder's or Manufacturer's standard commercially-offered warranty, or 
      B.   One (1) year 
      from the date of acceptance. </t>
    </r>
  </si>
  <si>
    <r>
      <t>9.</t>
    </r>
    <r>
      <rPr>
        <sz val="7"/>
        <rFont val="Times New Roman"/>
        <family val="1"/>
      </rPr>
      <t>     </t>
    </r>
    <r>
      <rPr>
        <sz val="12"/>
        <rFont val="Times New Roman"/>
        <family val="1"/>
      </rPr>
      <t>Under column I "</t>
    </r>
    <r>
      <rPr>
        <b/>
        <sz val="12"/>
        <rFont val="Times New Roman"/>
        <family val="1"/>
      </rPr>
      <t>Percent (%) Discount</t>
    </r>
    <r>
      <rPr>
        <sz val="12"/>
        <rFont val="Times New Roman"/>
        <family val="1"/>
      </rPr>
      <t xml:space="preserve">", insert the proposed Percent (%) Discount for each product.  </t>
    </r>
  </si>
  <si>
    <r>
      <t>5.</t>
    </r>
    <r>
      <rPr>
        <sz val="7"/>
        <rFont val="Times New Roman"/>
        <family val="1"/>
      </rPr>
      <t xml:space="preserve">      </t>
    </r>
    <r>
      <rPr>
        <sz val="12"/>
        <rFont val="Times New Roman"/>
        <family val="1"/>
      </rPr>
      <t>Under column G "</t>
    </r>
    <r>
      <rPr>
        <b/>
        <sz val="12"/>
        <rFont val="Times New Roman"/>
        <family val="1"/>
      </rPr>
      <t>Unit of Measurement,</t>
    </r>
    <r>
      <rPr>
        <sz val="12"/>
        <rFont val="Times New Roman"/>
        <family val="1"/>
      </rPr>
      <t>" indicate the unit/amount at which the Equipment is sold as (i.e. per foot, pounds, quantity,
      etc.).</t>
    </r>
  </si>
  <si>
    <t>Comparable Contract/Customer Percent (%) Markup</t>
  </si>
  <si>
    <t xml:space="preserve">Bidders Bidding Lot 2 who wish to:
1. Utilize Subcontractors, and 
2. Propose a Subcontractor Percent (%) Markup Shall complete the Tab "Subcontractor Utilization, "
</t>
  </si>
  <si>
    <t xml:space="preserve">ALL PRICING PROVIDED HEREIN, EXCEPT FOR PRICING PROVIDED FOR COMPARABLE CUSTOMERS/CONTRACTS PURPOSES, WILL BE PUBLISHED ON THE OGS WEBSITE FOR PUBLIC VIEWING
</t>
  </si>
  <si>
    <t xml:space="preserve">Indicate your proposed Percent (%) Discount(s) for each Product Line.  
A.  If proposing multiple Percent (%) Discounts for a Product Line, please complete steps 3 and 4.  
B.  If you are proposing a singular/uniform Percent (%) Discount for a particular Product Line, complete this column and proceed to step five.  
</t>
  </si>
  <si>
    <t xml:space="preserve">Equipment/Model Number </t>
  </si>
  <si>
    <t xml:space="preserve"> Equipment Description </t>
  </si>
  <si>
    <r>
      <t>6.</t>
    </r>
    <r>
      <rPr>
        <sz val="7"/>
        <rFont val="Times New Roman"/>
        <family val="1"/>
      </rPr>
      <t xml:space="preserve">          </t>
    </r>
    <r>
      <rPr>
        <sz val="12"/>
        <rFont val="Times New Roman"/>
        <family val="1"/>
      </rPr>
      <t>Under column F "</t>
    </r>
    <r>
      <rPr>
        <b/>
        <sz val="12"/>
        <rFont val="Times New Roman"/>
        <family val="1"/>
      </rPr>
      <t>Product Line Subcategory,"</t>
    </r>
    <r>
      <rPr>
        <sz val="12"/>
        <rFont val="Times New Roman"/>
        <family val="1"/>
      </rPr>
      <t xml:space="preserve"> where the Manufacturer’s/Distributor’s Price List with List Price/MSRP (“List Price/MSRP 
       File”).e has multiple different product line subcategories which will have different proposed Percent (%) Discounts, Bidder Shall insert 
       the applicable Product Line Subcategory indicator (e.g. A, B, "cameras, etc.) which will correspond to this particular Product Line 
       Subcategory.  This is not required where bidder is Bidding one (1) Percent (%) Discount for a Product Line (e.g. 40% for all Pelco equipment). </t>
    </r>
  </si>
  <si>
    <t xml:space="preserve">2. Any Bidder Bidding Lot 1 Must:
    A. Review their proposed NYS Net Pricing Pages prior to submitting their Bid Proposal for the following terms in their product pricing prior to 
         submission which May indicate Cloud/Hosted Offerings::
         i. Web/Web-based
         ii. SaaS
         iii. PaaS
          iv. IaaS
          v. .Net
          vi. Remote Access
          vii. Hosted
          viii. Cloud
          ix. XaaS
          x. Remote Monitoring
     B. If included in your proposed NYS Net Pricing Pages, determine if these are Cloud Offerings, and
     C. If:
          i. Yes to B above, remove these form your proposed NYS Net Pricing Pages, or
          ii. No to B.ii above, attach a separate document which answers these questions:
              a. Are these Products on hardware which is owned and retained by customers (authorized users) (Yes or No only)? 
              b. Are these Products behind the customer’s firewall (Yes or No only)?
              c. Is any Data stored/housed remotely (on non-customer premises) (Yes or No only)? 
              d. Does/Can any other Third Party “Act on” or “Manage” these items besides the customer (Note: This does not referee to remote 
                  Maintenance as described in Sec. 10.E of Solicitation XXXXX (Yes or No Only)? and
              e. Is all Data transmitted on networks managed by the customer, behind their firewall/Encryption (Yes or No Only)? </t>
  </si>
  <si>
    <t xml:space="preserve">The Total Hourly Rates for the aforementioned Job Titles Which Are Not Included in an NYSDOL Prevailing Wage Rate Schedule include the following
1. Hourly Pay Rate (as determined by the contractor),
2. All benefits (health insurance, retirement, etc.),
3. Travel Costs,
4. Meals,
5. Lodging,
6. Gas/fuel,
7. Tolls,
8. Site Access Costs,
9. Workers Compensation,
10. Disability Benefits,
11. State Unemployment (SUTA),
12. Federal Insurance (FICA),
13. Federal Unemployment (FUTA)
14. All other insurance, including, but not limited to: 
      A. Commercial General Liability, 
      B. Business Automobile Liability, 
      C. Professional Liability/Errors &amp; Omissions Insurance,
      D. Technology Professional Liability/Technology Errors &amp; Omissions Insurance,
      E. Data Breach and Privacy/Cyber Liability Insurance, and
      F. Any other insurance
15. Background checks, ongoing certifications, licensing, etc., 
16. Authorized user Security procedures, 
17. All other overhead (including, but not limited to taxes, utilities, etc.), and 
18. Profit
These job titles shall cover both contractor and subcontractors.  
</t>
  </si>
  <si>
    <t>Electronic Article Surveillance System
Electronic Identification System
Guard Tour System
Technician Onsite Region 2</t>
  </si>
  <si>
    <t>Offsite Integration and Maintenance Technician</t>
  </si>
  <si>
    <r>
      <rPr>
        <u/>
        <sz val="12"/>
        <color theme="1"/>
        <rFont val="Calibri"/>
        <family val="2"/>
        <scheme val="minor"/>
      </rPr>
      <t xml:space="preserve">In the example below, Bidder will fill out information in Columns F (Percent Markup), H (Comparable Contract/Customer) and I (Comparable Contract Customer Total Hourly Rate). All other columns are locked by OGS. </t>
    </r>
    <r>
      <rPr>
        <sz val="12"/>
        <color theme="1"/>
        <rFont val="Calibri"/>
        <family val="2"/>
        <scheme val="minor"/>
      </rPr>
      <t xml:space="preserve">
1) For the Percent Markup, please enter your proposed markup percentage over the Prevailing Wage &amp; Supplemental Benefit (e.g. 25, 100, 200, etc.). Note, the Percent Markup can differ across Regions and Job Titles
2) For the Comparable Contract/Customer, please enter the entity  (e.g. GSA, another State, public/private authority, etc.), and, if applicable/available, the contract number (e.g. GSA #XYZ1234)
3) For the Comparable Contract/Customer Total Hourly Rate, please enter the rate offered to this comparable customer/contract. Note, you must offer OGS equal to or better rate than the comparison and comparable rates must exclude any additional fees (e.g. GSA IFF)</t>
    </r>
  </si>
  <si>
    <t>Electrician: Service Technician (Service and Maintenance on Alarm and Security Systems) - Bronx, Kings, New York, Queens, Richmond, Westchester</t>
  </si>
  <si>
    <r>
      <rPr>
        <u/>
        <sz val="12"/>
        <color theme="1"/>
        <rFont val="Calibri"/>
        <family val="2"/>
        <scheme val="minor"/>
      </rPr>
      <t xml:space="preserve">In the example below, Bidder will fill out information in Columns F (Percent Markup), H (Comparable Contract/Customer) and I (Comparable Contract Customer Total Hourly Rate). All other columns are locked by OGS. </t>
    </r>
    <r>
      <rPr>
        <sz val="12"/>
        <color theme="1"/>
        <rFont val="Calibri"/>
        <family val="2"/>
        <scheme val="minor"/>
      </rPr>
      <t xml:space="preserve">
1) For the Percent Markup, please enter your proposed markup percentage over the Prevailing Wage &amp; Supplemental Benefit (e.g. 25, 100, 200, etc.). Note, the Percent Markup can differ across Regions and Job Titles
2) For the Comparable Contract/Customer, please enter the entity  (e.g. GSA, another State, public/private authority, etc.), and, if applicable/available, the contract number (e.g. GSA #XYZ1234)
3) For the Comparable Contract/Customer Total Hourly Rate, please enter the rate offered to this comparable customer/contract. Note, you must offer OGS equal to or better Total Hourly Rate(s)  than the comparison, and comparable rates must exclude any additional fees (e.g. GSA IFF)</t>
    </r>
  </si>
  <si>
    <r>
      <t xml:space="preserve">Electrician/Electrical Installer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 Towns of Fishkill, East 
Fishkill, and Beacon.</t>
    </r>
  </si>
  <si>
    <r>
      <t xml:space="preserve">Electrician/Electrical Installer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 East Fishkill, and Beacon.</t>
    </r>
  </si>
  <si>
    <r>
      <t xml:space="preserve">Electronic Article Surveillance Systems
Electronic Identification Systems
Guard Tour Systems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</si>
  <si>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t>Plumber-HVAC/Service: HVAC/Service - Putnam, Dutchess, Westchester, Delaware: (Only the townships of Middletown and Roxbury), Ulster: Entire County(including Wallkill and Shawangunk Prisons) except for remainder of Town of Shawangunk and Towns of Plattekill, Marlboro, and Wawarsing.</t>
  </si>
  <si>
    <t>Region 3 - Dutchess, Putnam, and Westchester Counties</t>
  </si>
  <si>
    <t>Electrician: Electrician Wireman/ Technician Electrical/Technician Projects-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</si>
  <si>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 Cayuga: Only the Township of Genoa. Schuyler: Only the Townships of Cayuga, Catharine, and Hector.
Seneca: Only the Townships of Lodi and Covert. Tioga: Only the Townships of Spencer and Candor. Tompkins: Entire county except the Township of Groton.</t>
  </si>
  <si>
    <t>Electrician: Teledata, Sound Wireman - Yates, Cayuga: All Townships except Genoa, Ira, Sterling, Victory, Locke, Sempronius and Summerhill, Onondaga: Townships of Elbridge and Skaneateles, Ontario: Only the Townships of Canandaigua, Farmington, Geneva, Gorham, Hopewell, Manchester, Phelps and Seneca, Seneca: All townships except Covert and Lodi, Wayne: Only the Townships of Arcadia, Galen, Lyons, Savannah and Village of Newark.</t>
  </si>
  <si>
    <t>Electrician: Electrician - Cayuga: Only the Township of Genoa. Schuyler: Only the Townships of Cayuga, Catharine, and Hector. Seneca: Only the Townships of Lodi and Covert. Tioga: Only the Townships of Spencer and Candor. Tompkins: Entire county except the Township of Groton.</t>
  </si>
  <si>
    <r>
      <t xml:space="preserve">Integrated Microprocessor-Control HVAC Equipment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Cayuga,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</si>
  <si>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t>Electrician: Electrician (base wage) - Broome, Chenango: Entire County except the Townships of Columbus, New Berlin and Sherburne. Delaware: Only the Townships of Davenport, Delhi, Deposit, Franklin, Hamden, Masonville, Meredith, Sidney, Tompkins and Walton Townships, 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</si>
  <si>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Integrated Microprocessor-Control HVAC Equipment System  
Technician Onsite Region 9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</si>
  <si>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Hardwired/Affixed/Integrated Metal Detector and X-Ray Machines
Technician Onsite Region 9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</si>
  <si>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Fire Sprinkler System
Fire Suppression System
Technician Onsite Region 9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</si>
  <si>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Inmate Radio System
Public Address System
Public Safety Digital Signage System 
Technician Onsite Region 9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</si>
  <si>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Inmate Radio System
Public Address System
Public Safety Digital Signage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</si>
  <si>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Inmate Radio System
Public Address System
Public Safety Digital Signage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</si>
  <si>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Inmate Radio System
Public Address System
Public Safety Digital Signage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</si>
  <si>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Inmate Radio System
Public Address System
Public Safety Digital Signage System 
Technician Onsite Region 9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</si>
  <si>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Nurse Call System
Personal Alarm System
Time Management System
Technician Onsite Region 9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</si>
  <si>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8.</t>
    </r>
    <r>
      <rPr>
        <sz val="7"/>
        <rFont val="Times New Roman"/>
        <family val="1"/>
      </rPr>
      <t>    </t>
    </r>
    <r>
      <rPr>
        <sz val="12"/>
        <rFont val="Times New Roman"/>
        <family val="1"/>
      </rPr>
      <t>Under column H "</t>
    </r>
    <r>
      <rPr>
        <b/>
        <sz val="12"/>
        <rFont val="Times New Roman"/>
        <family val="1"/>
      </rPr>
      <t>List Price/MSRP</t>
    </r>
    <r>
      <rPr>
        <sz val="12"/>
        <rFont val="Times New Roman"/>
        <family val="1"/>
      </rPr>
      <t>", insert the List Price/MSRP for each item from the Manufacturer’s/Distributor’s Price List with List Price/MSRP (“List Price/MSRP File”).</t>
    </r>
    <r>
      <rPr>
        <sz val="12"/>
        <rFont val="Symbol"/>
        <family val="1"/>
        <charset val="2"/>
      </rPr>
      <t xml:space="preserve"> </t>
    </r>
    <r>
      <rPr>
        <sz val="12"/>
        <rFont val="Times New Roman"/>
        <family val="1"/>
      </rPr>
      <t xml:space="preserve">This value should be rounded to the nearest whole cent (e.g. two decimal places) using 'standard' rounding method </t>
    </r>
  </si>
  <si>
    <t xml:space="preserve">7. Under Column G, "NYS Net Price", indicate the customized pricing, based upon the Unit of Measurement listed, that will be charged. (e.g. for a chiller based on a per ton Unit of Measurement, if you indicate a NYS Net Price of $500.00, and the Authorized User requires a 90 ton chiller, this would yield a total price of $45,000.00 [$500.00 * 90 = $45,000]. This value should be rounded to the nearest whole cent (e.g. two decimal places) using 'standard' rounding method. </t>
  </si>
  <si>
    <t>1.  Bidders bidding LOT 2 are required to complete the tabs labeled "Region [#] Labor Rates," for all Installation, Integration, and 
     Maintenance by inserting the following:
2.  For all Bidders offering Products/Systems which are hardwired/affixed to facilities, the Bidder Must insert a proposed Percent (%) Markup for 
     the following Job Titles which are included in NYSDOL Prevailing Wage Schedules:
     A.  Electrician/Electrical Installer
     B.  The applicable technician titles for products/systems being bid.  
     C.  If offering Traffic and Transportation CCTV/Surveillance Camera Systems in Regions 1 and 3-9, the Electrician Lineman.
     D. The value inidcated for the percent markup should list no more than two (2) decimal places
3.  Where the Bidder is proposing Integrated Microprocessor-Controlled HVAC Product Systems, the Bidder should insert proposed Percent (%) 
     Markups for the applicable Steamfitter Job Tittles in addition to the applicable Electrical  Installer and Technician Job Titles.
4.  Where the Bidder is proposing Fire Sprinkler Systems or Fire Suppression Systems, Bidder Shall insert proposed Percent (%) Markups for the 
     Sprinkler Job Title in addition to the applicable Electrician and Technician Titles).</t>
  </si>
  <si>
    <t>Building Automation System
Energy Management System 
Lighting Control/Occupancy Detecting System
Technician Onsite Region 1</t>
  </si>
  <si>
    <t>Microprocessor-Control HVAC Equipment System 
Technician Onsite Region 1</t>
  </si>
  <si>
    <t>CCTV/Surveillance Camera System
Physical Access Control System
Alarm and Signal System
Technician Onsite Region 1</t>
  </si>
  <si>
    <t>Electrical Distribution and Control System Technician Onsite Region 1</t>
  </si>
  <si>
    <t>Microprocessor-Control HVAC Equipment System 
Technician Onsite Region 2</t>
  </si>
  <si>
    <r>
      <t xml:space="preserve">Microprocessor-Control HVAC Equipment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</si>
  <si>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Electrical Distribution and Control Systems
Technician Onsite Region 3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</si>
  <si>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Electrical Distribution and Control Systems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</si>
  <si>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Building Automation Systems
Energy Management Systems
Lighting Control/Occupancy Detecting Systems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and</t>
    </r>
    <r>
      <rPr>
        <sz val="11"/>
        <color theme="1"/>
        <rFont val="Calibri"/>
        <family val="2"/>
        <scheme val="minor"/>
      </rPr>
      <t xml:space="preserve"> </t>
    </r>
    <r>
      <rPr>
        <b/>
        <sz val="11"/>
        <color theme="1"/>
        <rFont val="Calibri"/>
        <family val="2"/>
        <scheme val="minor"/>
      </rPr>
      <t>Rockland</t>
    </r>
  </si>
  <si>
    <r>
      <t xml:space="preserve">Building Automation Systems
Energy Management Systems
Lighting Control/Occupancy Detecting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Sullivan and Ulster</t>
    </r>
  </si>
  <si>
    <r>
      <t xml:space="preserve">Microprocessor-Control HVAC Equipment System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and Rockland</t>
    </r>
  </si>
  <si>
    <r>
      <t xml:space="preserve">Electrical Distribution and Control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</si>
  <si>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Electrical Distribution and Control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Sullivan and Ulster</t>
    </r>
  </si>
  <si>
    <r>
      <t xml:space="preserve">CCTV/Surveillance Camera Systems
Physical Access Control Systems 
Alarm and Signal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</si>
  <si>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CCTV/Surveillance Camera Systems
Physical Access Control Systems 
Alarm and Signal Systems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Sullivan and Ulster</t>
    </r>
  </si>
  <si>
    <r>
      <t xml:space="preserve">Electrical Distribution and Control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</si>
  <si>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Electrical Distribution and Control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</si>
  <si>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Electrical Distribution and Control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</si>
  <si>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Electrical Distribution and Control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</si>
  <si>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Microprocessor-Control HVAC Equipment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</si>
  <si>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Microprocessor-Control HVAC Equipment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</si>
  <si>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Microprocessor-Control HVAC Equipment System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</si>
  <si>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Microprocessor-Control HVAC Equipment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</si>
  <si>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Building Automation System
Energy Management System 
Lighting Control/Occupancy Detecting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</si>
  <si>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Building Automation System 
Energy Management System 
Lighting Control/Occupancy Detecting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</si>
  <si>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Building Automation System
Energy Management System
Lighting Control/Occupancy Detecting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</si>
  <si>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Building Automation Systems
Energy Management Systems
Lighting Control/Occupancy Detecting Systems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</si>
  <si>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t xml:space="preserve">A line item in the NYS Net Pricing Pages with a Quantifiable Maximum Not-to-Exceed Price which meets all of the following:
a)    The line item Is only a placeholder on a Purchase Order/Authorized User Agreement for funds to be used in the event of a Field Alteration
b)    The line item Is only used when the Authorized User requests and approves a Field Alteration, 
c)     For the Equipment provided, Services performed, The Contractor charges the Authorized User at or below the NYS Net Pricing and Total Hourly Rates on the Contractor’s Contract, and
d)    Any unused funds are not invoiced by the Contractor at the conclusion of the project.  </t>
  </si>
  <si>
    <t>Supplemental Fixed Price Contingency/ Allowance</t>
  </si>
  <si>
    <t xml:space="preserve">Any charges incurred for the Travel Time to and from an Authorized User Facility, including, but not limited to Airfare, Mileage, etc.  </t>
  </si>
  <si>
    <t>Travel Costs</t>
  </si>
  <si>
    <t xml:space="preserve">The Hourly Pay Rate for Work performed on either
a)    NYS Holidays, or
b)    Sundays
Which is generally equal to double the Prevailing Wage Rate.  </t>
  </si>
  <si>
    <r>
      <t>The Total Hourly Rate for Work performed on Sundays and NYS Holidays calculated by adding the Sunday and NYS Holiday Hourly Pay Rate and the Supplemental Benefits and multiplying this sum by the Contractually</t>
    </r>
    <r>
      <rPr>
        <sz val="10"/>
        <color theme="1"/>
        <rFont val="Arial"/>
        <family val="2"/>
      </rPr>
      <t>-Approved Percent (%) Markup Over the Prevailing Wage Rate and Supplemental Benefit.</t>
    </r>
    <r>
      <rPr>
        <sz val="10"/>
        <color rgb="FF000000"/>
        <rFont val="Arial"/>
        <family val="2"/>
      </rPr>
      <t xml:space="preserve"> </t>
    </r>
  </si>
  <si>
    <t>Sunday and Holiday Total Hourly Rates</t>
  </si>
  <si>
    <r>
      <t xml:space="preserve">Costs associated with a Contractor or Subcontractor or their employees for Site Access Time including, but not limited to, the payment of Prevailing Wage Rates and Supplemental Benefits for the Contractor and Subcontractor’s employees during the Site Access Time.  Such costs Shall be included in the Percent (8) Markup described in Section 3.11 of this Solicitation, this Attachment 15 – </t>
    </r>
    <r>
      <rPr>
        <i/>
        <sz val="10"/>
        <color theme="1"/>
        <rFont val="Arial"/>
        <family val="2"/>
      </rPr>
      <t>Glossary of Terms</t>
    </r>
    <r>
      <rPr>
        <sz val="10"/>
        <color theme="1"/>
        <rFont val="Arial"/>
        <family val="2"/>
      </rPr>
      <t xml:space="preserve">, and Attachment 1 – </t>
    </r>
    <r>
      <rPr>
        <i/>
        <sz val="10"/>
        <color theme="1"/>
        <rFont val="Arial"/>
        <family val="2"/>
      </rPr>
      <t>NYS Net Pricing Pages</t>
    </r>
    <r>
      <rPr>
        <sz val="10"/>
        <color theme="1"/>
        <rFont val="Arial"/>
        <family val="2"/>
      </rPr>
      <t>.</t>
    </r>
  </si>
  <si>
    <t>Site Access Costs</t>
  </si>
  <si>
    <r>
      <t xml:space="preserve">The Total Hourly Rate for Work performed on Saturdays, excluding NYS Holidays, calculated by adding the </t>
    </r>
    <r>
      <rPr>
        <sz val="10"/>
        <color theme="1"/>
        <rFont val="Arial"/>
        <family val="2"/>
      </rPr>
      <t>Saturday Pay Rate and the Supplemental Benefit and multiplying this sum by the Contractually-Approved Percent (%) Markup Over the Prevailing Wage Rate and Supplemental Benefit.</t>
    </r>
  </si>
  <si>
    <t>The Hourly Pay Rate for Work performed on Saturdays, excluding NYS Holidays, where NYS DOL generally requires the payment of time and one half of the hourly Prevailing Wage Rate.</t>
  </si>
  <si>
    <t>Saturday Pay Rate</t>
  </si>
  <si>
    <t>Overtime Total Hourly Rate</t>
  </si>
  <si>
    <t>The Hourly Pay Rate for Work performed for Overtime Work as defined in the NYS Labor Law, for which NYS DOL generally requires the payment of time and one half of the hourly Prevailing Wage Rate.</t>
  </si>
  <si>
    <t>Overtime Hourly Pay Rate</t>
  </si>
  <si>
    <t xml:space="preserve">After execution/issuance of an Authorized User Agreement, a change to the Products to be provided/Services to be performed by the Contractor specifically requested and Approved by the Authorized User, when the Contractor DID NOT provide a Design Build Solution for this Authorized User Agreement, where either:
a)    The Authorized User determines the change is necessary for the life, health, and safety of the Facility occupants, or
b)    The Authorized User determines the change is necessary to complete the project.  </t>
  </si>
  <si>
    <t>Field Alteration</t>
  </si>
  <si>
    <t>A line item in the Bidder’s/Contractors’ NYS Net Pricing Pages: 
a)    With a Quantifiable Maximum Not-to-Exceed Price, but is not for a specific Product/Model # and Product Description commercially, and
b)    Which allows for/covers Purchase of multiple types of Equipment or potentially performing multiple types of Services. 
This shall apply to any line item meeting this description regardless of whether or not it is named/contains “Bundled” or any other term (e.g. “Ancillary,” “Miscellaneous”, etc.).</t>
  </si>
  <si>
    <t>Bundled Line Item</t>
  </si>
  <si>
    <t>The Total Hourly Rate for Work performed on After Business Hours, calculated by adding the Saturday Pay Rate and the Supplemental Benefit and multiplying this sum by the contractually approved Percent (%) Markup over the Prevailing Wage Rate and Supplemental Benefit.</t>
  </si>
  <si>
    <t>The Hourly Pay Rate for Work performed After Business Hours, for which NYS DOL generally requires the payment of time and one half of the hourly Prevailing Wage Rate.</t>
  </si>
  <si>
    <t>After Business Hours Pay Rate</t>
  </si>
  <si>
    <t>Monday Through Friday, 5:00 PM to 7:00 AM ET, excluding NYS Holidays</t>
  </si>
  <si>
    <t>After Business Hours</t>
  </si>
  <si>
    <t>Commissioning</t>
  </si>
  <si>
    <t>Configuration</t>
  </si>
  <si>
    <t xml:space="preserve">An arrangement of elements in a particular form, figure, or combination which includes minor physical or Software setting changes that can be implemented without custom physical modifications or changes to the base code. Configuration May include Installation. </t>
  </si>
  <si>
    <t>Consulting</t>
  </si>
  <si>
    <t>The providing of expert knowledge by a third party for a fee.</t>
  </si>
  <si>
    <t xml:space="preserve">Customization </t>
  </si>
  <si>
    <t xml:space="preserve">The modification of packaged Product to meet the individual requirements of an Authorized User. </t>
  </si>
  <si>
    <t xml:space="preserve">A general description of the types of Work to be performed by Contractor and Subcontractor employees on This Award.  </t>
  </si>
  <si>
    <t>Hourly Pay Rate</t>
  </si>
  <si>
    <t xml:space="preserve">The hourly dollar rate of pay the Contractor provides to an employee/Subcontractor’s employee.  Except as specifically defined in this Solicitation and any resulting contract, the Hourly Pay Rate Shall be the Prevailing Wage Rate published by NYS DOL.       </t>
  </si>
  <si>
    <t>Offsite Integration and Maintenance</t>
  </si>
  <si>
    <t>Integration and Maintenance performed Offsite and which does not require the payment of NYS DOL Prevailing Wage Rates and Supplemental Benefits.  See also “Remote Maintenance.”</t>
  </si>
  <si>
    <t>Onsite</t>
  </si>
  <si>
    <t xml:space="preserve">Any Contractor or Subcontractor employee who is physically at and performing any Installation, Integration, or Maintenance at an Authorized User Facility.  </t>
  </si>
  <si>
    <t>Product Description</t>
  </si>
  <si>
    <t xml:space="preserve">The description, such as a particular design, composition, or function of a Product, developed by the Manufacturer or Distributor of that Equipment, and associated with a particular Product/Model #. </t>
  </si>
  <si>
    <t>Product/Model #</t>
  </si>
  <si>
    <t>An identification number assigned to describe a style, class, or type of product, such as a particular design, composition, or function, by the Manufacturer or Distributor of that Equipment.</t>
  </si>
  <si>
    <t>Start-Up</t>
  </si>
  <si>
    <t xml:space="preserve">Means activating Equipment/Systems/Solutions before the commencenement of Commissioning.  </t>
  </si>
  <si>
    <t xml:space="preserve">Means the testing of Equipment/Systems/Solutions as required by Code prior to the commencement of the System Acceptance Test detailed in Sec. 6.44 Appendix B Revisions.  
Commissioning Shall not include:
A. Testing Adjustment and Balancing (TAB), and 
B.  Independent Commissioning Services perforemd by an Independeint Commissioning Agent, Licesend Professional Engineer, Registered Architect, etc. 
which must be performed separately as in Attachment 1 NYS Net Pricing Pages and Attachment 16 - How to Use. </t>
  </si>
  <si>
    <t>Command Center System 
Computer Aided Dispatch System 
Fire Station Alerting System
Technician Onsite Region 1</t>
  </si>
  <si>
    <t>Individual employed by the Contractor or Subcontractor who Starts-Up, Commissions, Programs,  Integrates, and Maintains (both Preventative and Remedial Maintenance) Traffic Camera Systems.</t>
  </si>
  <si>
    <r>
      <t>Means a</t>
    </r>
    <r>
      <rPr>
        <sz val="9"/>
        <color rgb="FF000000"/>
        <rFont val="Arial"/>
        <family val="2"/>
      </rPr>
      <t xml:space="preserve"> concrete pad located under Equipment that raises the Equipment off a structure or structural slab, </t>
    </r>
    <r>
      <rPr>
        <sz val="10"/>
        <rFont val="Arial"/>
        <family val="2"/>
      </rPr>
      <t xml:space="preserve">only obtained as part of/for the acquisition of the Equipment, and where the Equipment is physically anchored to the concrete pad.  </t>
    </r>
  </si>
  <si>
    <t>Housekeeping Pad</t>
  </si>
  <si>
    <t>Individual employed by the Contractor or Subcontractor who Starts-Up, Commissions, Programs,  Integrates, and Maintains (both Preventative and Remedial Maintenance) Building Automation Systems, Energy Management Systems, and Intelligent Lighting Control/Occupancy Detecting Systems.</t>
  </si>
  <si>
    <t>Individual employed by the Contractor or Subcontractor who Starts-Up, commissions, programs, integrates, and maintains (both preventative and remedial maintenance) Hardwired/Affixed/Integrated Metal Detector and X-Ray Machine</t>
  </si>
  <si>
    <t xml:space="preserve">Individual employed by the Contractor who Starts-Up, Commissions, Programs,  Integrates, and Maintains (both Preventative and Remedial Maintenance) Hardwired/Affixed/Integrated Metal Detector and X-Ray Machines. </t>
  </si>
  <si>
    <r>
      <t xml:space="preserve">Bidders should submit one electronic copy of Attachment 1 - NYS Net Pricing Pages.  This file must to be an </t>
    </r>
    <r>
      <rPr>
        <b/>
        <u/>
        <sz val="12"/>
        <rFont val="Times New Roman Bold"/>
      </rPr>
      <t>Unprotected Excel File</t>
    </r>
    <r>
      <rPr>
        <b/>
        <sz val="12"/>
        <rFont val="Times New Roman"/>
        <family val="1"/>
      </rPr>
      <t xml:space="preserve">.  </t>
    </r>
  </si>
  <si>
    <r>
      <t>3.</t>
    </r>
    <r>
      <rPr>
        <sz val="7"/>
        <rFont val="Times New Roman"/>
        <family val="1"/>
      </rPr>
      <t>       </t>
    </r>
    <r>
      <rPr>
        <sz val="12"/>
        <rFont val="Times New Roman"/>
        <family val="1"/>
      </rPr>
      <t>Under column C "</t>
    </r>
    <r>
      <rPr>
        <b/>
        <sz val="12"/>
        <rFont val="Times New Roman"/>
        <family val="1"/>
      </rPr>
      <t>Equipment/Model Number</t>
    </r>
    <r>
      <rPr>
        <sz val="12"/>
        <rFont val="Times New Roman"/>
        <family val="1"/>
      </rPr>
      <t>", insert the Manufacturer's or Distributor's listed Equipment/product/model Number.  Bidders Must use the Manufacturer’s or Distributor's Product/Model # from the Manufacturer’s/Distributor’s Price List with List Price/MSRP (“List Price/MSRP File”) .</t>
    </r>
  </si>
  <si>
    <t xml:space="preserve">3.       Under column C "Equipment/Model Number", insert the Manufacturer's or Distributor's listed Equipment/product/model Number. *Note, if as a custom-built product that does not have a Manufacturer's equipment/product/model number, please create a model/part number which can be used when invoicing. </t>
  </si>
  <si>
    <t>MISCELLANEOUS INFORMATION</t>
  </si>
  <si>
    <t>Any Contractor or Subcontractor employee who is performing Work at a location other than an Authorized User Facility</t>
  </si>
  <si>
    <t>Offsite</t>
  </si>
  <si>
    <t>Individual employed by the Contractor or Subcontractor who Starts-Up, Commissions, Programs,  Integrates, and Maintains (both Preventative and Remedial Maintenance) Fire Alarm Systems.
***This Job Title can only be used for Work/Services on Systems which are included on the Contractor's Contract***</t>
  </si>
  <si>
    <r>
      <t>C.</t>
    </r>
    <r>
      <rPr>
        <sz val="7"/>
        <color theme="1"/>
        <rFont val="Times New Roman"/>
        <family val="1"/>
      </rPr>
      <t xml:space="preserve">      </t>
    </r>
    <r>
      <rPr>
        <sz val="12"/>
        <color theme="1"/>
        <rFont val="Times New Roman"/>
        <family val="1"/>
      </rPr>
      <t>Pricing offered by Bidders to their Best Commercial Customer(s), and/or</t>
    </r>
  </si>
  <si>
    <r>
      <t>D.</t>
    </r>
    <r>
      <rPr>
        <sz val="7"/>
        <color theme="1"/>
        <rFont val="Times New Roman"/>
        <family val="1"/>
      </rPr>
      <t xml:space="preserve">      </t>
    </r>
    <r>
      <rPr>
        <sz val="12"/>
        <color theme="1"/>
        <rFont val="Times New Roman"/>
        <family val="1"/>
      </rPr>
      <t>Providing other information deemed necessary by the Procurement Services</t>
    </r>
  </si>
  <si>
    <t>Instructions:
1.  All Bidders Must complete
    A. Tab "Discount Table Comparison"
    B.  The "Equipment Pricing" tab for all Products except Custom-Built Equipment
2. If Bidding Lot 2, 
    A. and proposing Custom-Built Equipment, list these in and complete the Custom Build Equipment Pricing" Tab
    D.  If Bidding Lot 2, the applicable Labor Rates Tab.
    E.  If Bidding Lot 2, and the Bidder wishes to offer Subcontractors, the Subcontractor Utilization Tab. 
2. The instructions for completing the "Discount Summary Table" are in the Discount Summary Table tab. 
3. The following instructions describe how the Bidder is to complete the Equipment Pricing and Labor Rate Tabs.
4.  The instructions for completing the "Subcontractor Utilization" tab are in the Subcontractor Utilization Tab.</t>
  </si>
  <si>
    <r>
      <t>10.</t>
    </r>
    <r>
      <rPr>
        <sz val="7"/>
        <rFont val="Times New Roman"/>
        <family val="1"/>
      </rPr>
      <t>      </t>
    </r>
    <r>
      <rPr>
        <b/>
        <sz val="12"/>
        <rFont val="Times New Roman"/>
        <family val="1"/>
      </rPr>
      <t>NYS Net Price Column</t>
    </r>
    <r>
      <rPr>
        <sz val="12"/>
        <rFont val="Times New Roman"/>
        <family val="1"/>
      </rPr>
      <t xml:space="preserve"> - This column automatically calculates NYS Net Price by multiplying the List Price/MSRP by the Percent (%) Discount.  This column is LOCKED and cannot be edited.   
The following is an example of how the NYS Net Price is calculated:
NYS Net Price = List Price/MSRP * (1-Discount Percentage)
$540 = $600 * (1-10%)
In this case, the List Price/MSRP is $600.00, and the proposed Percent (%) Discount is 10%.
This value shall be rounded to the nearest whole cent (e.g. two decimal places) using 'standard' rounding method   
</t>
    </r>
    <r>
      <rPr>
        <b/>
        <sz val="12"/>
        <rFont val="Times New Roman"/>
        <family val="1"/>
      </rPr>
      <t>DO NOT ATTEMPT TO CHANGE THIS FORMULA AS THIS MAY RESULT IN BIDDER'S BID BEING FOUND NON-RESPONSIVE AND INELIGIBLE FOR AWARD</t>
    </r>
  </si>
  <si>
    <r>
      <t xml:space="preserve">Installation, Integration, and Maintenance Labor Rates - </t>
    </r>
    <r>
      <rPr>
        <b/>
        <u/>
        <sz val="12"/>
        <rFont val="Times New Roman"/>
        <family val="1"/>
      </rPr>
      <t>Applicable to Each Region Tab</t>
    </r>
    <r>
      <rPr>
        <sz val="12"/>
        <rFont val="Times New Roman"/>
        <family val="1"/>
      </rPr>
      <t xml:space="preserve"> (i.e. Region 1 Labor Rates, Region 2 Labor Rates, Region 3 Labor Rates, Region 4 Labor Rates, Region 5 Labor Rates, Region 6 Labor Rates, Region 7 Labor Rates, Region 8 Labor Rates &amp; Region 9 Labor Rates)</t>
    </r>
  </si>
  <si>
    <t>Bidders Bidding Lot 2 May also propose Total Hourly Rates (for Business Hours) for the following Job Titles Which Are Not Included in NYS DOL Prevailing Wage Rate Schedules:
a.  Project/Program Manager
b.  CAD Drafter
c.  Designer
d.  Offsite Integration and Maintenance Technician
LIVESCAN
e.  Trainer
f.  Advanced Trainer (option)
For both Training and Advanced training, authorized users shall insert:
i.   Class Size (# of People), and
ii.  Length of Class (# of Hours)
The spreadsheet shall automatically calculate the overtime/holiday rates:</t>
  </si>
  <si>
    <t>Where a Bidder is proposing Equipment for which it will not be charging authorized users, it Must list one of the following in the "List Price/MSRP and "NYS Net Pricing" columns:
1. $0.00,
2. "No Charge," or
3. "N/C"</t>
  </si>
  <si>
    <t>Insert the name (and if applicable contract #) for the comparable customer to demonstrate Reasonableness of Price (e.g. GSA, other State contract, NYS Agency contract, Public Authority Contract, Private Customer, etc.)</t>
  </si>
  <si>
    <t>After a contract has been awarded, all requests for additional new product lines should include an update on the table below</t>
  </si>
  <si>
    <t>State of Texas - #123XYZ</t>
  </si>
  <si>
    <t>GSA - #ABCDEF</t>
  </si>
  <si>
    <t>Add Rows as necessary</t>
  </si>
  <si>
    <r>
      <t xml:space="preserve">The Total Hourly Rate for Work performed on Overtime, calculated by adding the </t>
    </r>
    <r>
      <rPr>
        <sz val="10"/>
        <color theme="1"/>
        <rFont val="Arial"/>
        <family val="2"/>
      </rPr>
      <t>Overtime Pay Rate and the Supplemental Benefit and multiplying this sum by the contractually approved Percent (%) Markup over the Prevailing Wage Rate and Supplemental Benefit.</t>
    </r>
  </si>
  <si>
    <t xml:space="preserve">ALL costs Must be identified.  For instances where a cost is dependent on various components, Bidders Must list the NYS Net Pricing/Total Hourly Rates for all components known separately at the time of the Bid Response.  </t>
  </si>
  <si>
    <t>Where a Bidder is proposing Equipment for which it will not be charging Authorized Users, it Must list one of the following in the "List Price/MSRP and "NYS Net Pricing" columns:
1. $0.00,
2. "No Charge," or
3. "N/C"</t>
  </si>
  <si>
    <r>
      <rPr>
        <sz val="12"/>
        <rFont val="Symbol"/>
        <family val="1"/>
        <charset val="2"/>
      </rPr>
      <t>1.</t>
    </r>
    <r>
      <rPr>
        <sz val="12"/>
        <rFont val="Times New Roman"/>
        <family val="1"/>
      </rPr>
      <t>   Under column A "</t>
    </r>
    <r>
      <rPr>
        <b/>
        <sz val="12"/>
        <rFont val="Times New Roman"/>
        <family val="1"/>
      </rPr>
      <t>Line #</t>
    </r>
    <r>
      <rPr>
        <sz val="12"/>
        <rFont val="Times New Roman"/>
        <family val="1"/>
      </rPr>
      <t xml:space="preserve">," the spreadsheet Shall automatically "count" the number for each item.  This row is locked and cannot be edited, but only extended.  To extend this column:
      A.  Select columns A to J of the last row (initially Row 17, "Line 13") 
      B.  Then, drag the cursor down to populate as many rows that you need to utilize.  
      C.  The formula in this cell will automatically "Count" by adding 1 to each row in Column A.    </t>
    </r>
  </si>
  <si>
    <r>
      <rPr>
        <sz val="12"/>
        <rFont val="Symbol"/>
        <family val="1"/>
        <charset val="2"/>
      </rPr>
      <t>2.</t>
    </r>
    <r>
      <rPr>
        <sz val="12"/>
        <rFont val="Times New Roman"/>
        <family val="1"/>
      </rPr>
      <t>   Under column B, "</t>
    </r>
    <r>
      <rPr>
        <b/>
        <sz val="12"/>
        <rFont val="Times New Roman"/>
        <family val="1"/>
      </rPr>
      <t>Manufacturer/Product Line</t>
    </r>
    <r>
      <rPr>
        <sz val="12"/>
        <rFont val="Times New Roman"/>
        <family val="1"/>
      </rPr>
      <t>", insert the Manufacturer/Brand Name/Product Line (e.g. Lenel, Bosch, Belimo, etc.). Depending upon the number of Product Lines being Bid, you may either utilize one sheet and add applicable rows for each Product Line's part numbers, or create a separate sheet for each Product Line.</t>
    </r>
  </si>
  <si>
    <r>
      <t>3.</t>
    </r>
    <r>
      <rPr>
        <sz val="7"/>
        <rFont val="Times New Roman"/>
        <family val="1"/>
      </rPr>
      <t>       </t>
    </r>
    <r>
      <rPr>
        <sz val="12"/>
        <rFont val="Times New Roman"/>
        <family val="1"/>
      </rPr>
      <t>Under column C, "</t>
    </r>
    <r>
      <rPr>
        <b/>
        <sz val="12"/>
        <rFont val="Times New Roman"/>
        <family val="1"/>
      </rPr>
      <t>Equipment/Model Number</t>
    </r>
    <r>
      <rPr>
        <sz val="12"/>
        <rFont val="Times New Roman"/>
        <family val="1"/>
      </rPr>
      <t>", insert the Manufacturer's or Distributor's listed Equipment/product/model Number.  Bidders Must use the Manufacturer’s or Distributor's Product/Model # from the Manufacturer’s/Distributor’s Price List with List Price/MSRP (“List Price/MSRP File”).</t>
    </r>
  </si>
  <si>
    <r>
      <t>4.. Under column D, "</t>
    </r>
    <r>
      <rPr>
        <b/>
        <sz val="12"/>
        <rFont val="Times New Roman"/>
        <family val="1"/>
      </rPr>
      <t>Product Description</t>
    </r>
    <r>
      <rPr>
        <sz val="12"/>
        <rFont val="Times New Roman"/>
        <family val="1"/>
      </rPr>
      <t>", insert the description of the Product/Model number from the Manufacturer’s/Distributor’s Price List with List Price/MSRP (“List Price/MSRP File”).   Bidders Must use the Manufacturer’s or Distributor's Product Description from the Manufacturer’s/Distributor’s Price List with List Price/MSRP (“List Price/MSRP File”) .</t>
    </r>
  </si>
  <si>
    <r>
      <t>6.</t>
    </r>
    <r>
      <rPr>
        <sz val="7"/>
        <rFont val="Times New Roman"/>
        <family val="1"/>
      </rPr>
      <t xml:space="preserve">          </t>
    </r>
    <r>
      <rPr>
        <sz val="12"/>
        <rFont val="Times New Roman"/>
        <family val="1"/>
      </rPr>
      <t>Under column F, "</t>
    </r>
    <r>
      <rPr>
        <b/>
        <sz val="12"/>
        <rFont val="Times New Roman"/>
        <family val="1"/>
      </rPr>
      <t>Product Line Subcategory,"</t>
    </r>
    <r>
      <rPr>
        <sz val="12"/>
        <rFont val="Times New Roman"/>
        <family val="1"/>
      </rPr>
      <t xml:space="preserve"> where the Manufacturer’s/Distributor’s Price List with List Price/MSRP (“List Price/MSRP File”) has multiple different product line subcategories which will have different proposed Percent (%) Discounts, Bidder Shall insert the applicable Product Line Subcategory indicator (e.g. A, B, "cameras", etc.) which will correspond to this particular Product Line Subcategory.  This is not required where bidder is Bidding one (1) Percent (%) Discount for a Product Line (e.g. 40% for all Pelco equipment).</t>
    </r>
  </si>
  <si>
    <r>
      <t>7.   Under column G, "</t>
    </r>
    <r>
      <rPr>
        <b/>
        <sz val="12"/>
        <rFont val="Times New Roman"/>
        <family val="1"/>
      </rPr>
      <t>Warranty Period – # of year(s) after acceptance as required by Appendix B, Clause 54</t>
    </r>
    <r>
      <rPr>
        <sz val="12"/>
        <rFont val="Times New Roman"/>
        <family val="1"/>
      </rPr>
      <t xml:space="preserve">", please list the term of the warranty for each Product Line, Product Line Subcategory, or Equipment in years. The warranty period shall be the longer of either: 
      A.  the Bidder's or Manufacturer's standard commercially-offered warranty, or 
      B.  One (1) year 
      from the date of acceptance. </t>
    </r>
  </si>
  <si>
    <r>
      <t>8.</t>
    </r>
    <r>
      <rPr>
        <sz val="7"/>
        <rFont val="Times New Roman"/>
        <family val="1"/>
      </rPr>
      <t>    </t>
    </r>
    <r>
      <rPr>
        <sz val="12"/>
        <rFont val="Times New Roman"/>
        <family val="1"/>
      </rPr>
      <t>Under column H, "</t>
    </r>
    <r>
      <rPr>
        <b/>
        <sz val="12"/>
        <rFont val="Times New Roman"/>
        <family val="1"/>
      </rPr>
      <t>List Price/MSRP</t>
    </r>
    <r>
      <rPr>
        <sz val="12"/>
        <rFont val="Times New Roman"/>
        <family val="1"/>
      </rPr>
      <t xml:space="preserve">", insert the List Price/MSRP for each item from the Manufacturer’s/Distributor’s Price List with List Price/MSRP (“List Price/MSRP File”). This value must be rounded to the nearest whole cent (e.g. two decimal places) using standard rounding method </t>
    </r>
  </si>
  <si>
    <r>
      <t>9.</t>
    </r>
    <r>
      <rPr>
        <sz val="7"/>
        <rFont val="Times New Roman"/>
        <family val="1"/>
      </rPr>
      <t>     </t>
    </r>
    <r>
      <rPr>
        <sz val="12"/>
        <rFont val="Times New Roman"/>
        <family val="1"/>
      </rPr>
      <t>Under column I, "</t>
    </r>
    <r>
      <rPr>
        <b/>
        <sz val="12"/>
        <rFont val="Times New Roman"/>
        <family val="1"/>
      </rPr>
      <t>Percent (%) Discount</t>
    </r>
    <r>
      <rPr>
        <sz val="12"/>
        <rFont val="Times New Roman"/>
        <family val="1"/>
      </rPr>
      <t xml:space="preserve">", insert the proposed Percent (%) Discount for each product. </t>
    </r>
  </si>
  <si>
    <r>
      <t>10.</t>
    </r>
    <r>
      <rPr>
        <sz val="7"/>
        <rFont val="Times New Roman"/>
        <family val="1"/>
      </rPr>
      <t>      </t>
    </r>
    <r>
      <rPr>
        <b/>
        <sz val="12"/>
        <rFont val="Times New Roman"/>
        <family val="1"/>
      </rPr>
      <t>NYS Net Price Column</t>
    </r>
    <r>
      <rPr>
        <sz val="12"/>
        <rFont val="Times New Roman"/>
        <family val="1"/>
      </rPr>
      <t xml:space="preserve"> - This column automatically calculates NYS Net Price by multiplying the List Price/MSRP by the Percent (%) Discount.  This column is LOCKED and cannot be edited.   
The following is an example of how the NYS Net Price is calculated:
NYS Net Price = List Price/MSRP * (1-Percent (%) Discount)
$540 = $600 * (1-10%)
In this case, the List Price/MSRP is $600.00, and the proposed Percent (%) Discount is 10%.
This value shall be rounded to the nearest whole cent (e.g. two decimal places) using 'standard' rounding method   
</t>
    </r>
    <r>
      <rPr>
        <b/>
        <sz val="12"/>
        <rFont val="Times New Roman"/>
        <family val="1"/>
      </rPr>
      <t>DO NOT ATTEMPT TO CHANGE THIS FORMULA AS THIS MAY RESULT IN BIDDER'S BID BEING FOUND NON-RESPONSIVE AND INELIGIBLE FOR AWARD</t>
    </r>
  </si>
  <si>
    <t xml:space="preserve">3. Under column C "Equipment/Model Number", insert the Manufacturer's or Distributor's listed Equipment/product/model Number. *Note, if as a custom-built product that does not have a Manufacturer's equipment/product/model number, please create a model/part number which can be used when invoicing. </t>
  </si>
  <si>
    <r>
      <rPr>
        <b/>
        <u/>
        <sz val="16"/>
        <rFont val="Times New Roman"/>
        <family val="1"/>
      </rPr>
      <t xml:space="preserve">Installation, Integration, and Maintenance Labor Rates </t>
    </r>
    <r>
      <rPr>
        <sz val="12"/>
        <rFont val="Times New Roman"/>
        <family val="1"/>
      </rPr>
      <t xml:space="preserve"> 
</t>
    </r>
    <r>
      <rPr>
        <b/>
        <u/>
        <sz val="12"/>
        <rFont val="Times New Roman"/>
        <family val="1"/>
      </rPr>
      <t>Applicable to Each Region Tab</t>
    </r>
    <r>
      <rPr>
        <sz val="12"/>
        <rFont val="Times New Roman"/>
        <family val="1"/>
      </rPr>
      <t xml:space="preserve"> (i.e. Region 1 Labor Rates, Region 2 Labor Rates, Region 3 Labor Rates, Region 4 Labor Rates, Region 5 Labor Rates, Region 6 Labor Rates, Region 7 Labor Rates, Region 8 Labor Rate, &amp; Region 9 Labor Rates)</t>
    </r>
  </si>
  <si>
    <t xml:space="preserve">Bidder/Contractor Must not include any Bundled Line Item in their NYS Net Pricing.  Final determination whether or not an line item is an Bundled Line Item resides solely with Procurement Services.  </t>
  </si>
  <si>
    <t>The spreadsheet will automatically calculate the following for the aforementioned Job Titles not Included in an NYSDOL Prevailing Wage Rate Schedule:
1. Overtime Total Hourly Rates - [Calculated as 1.5x the Total Hourly Rate]
2. After Business Hours Total Hourly Rate - [Calculated as 1.5x the Total Hourly Rate],
3. Saturday Total Hourly Rate - [Calculated as 1.5x the Total Hourly Rate], and 
4. Sunday and NYS Holiday Total Hourly Rate. - [Calculated as 2.0x the Total Hourly Rate]</t>
  </si>
  <si>
    <r>
      <rPr>
        <b/>
        <sz val="16"/>
        <rFont val="Times New Roman"/>
        <family val="1"/>
      </rPr>
      <t>Equipment Pricing Instructions</t>
    </r>
    <r>
      <rPr>
        <sz val="16"/>
        <rFont val="Times New Roman"/>
        <family val="1"/>
      </rPr>
      <t>:</t>
    </r>
    <r>
      <rPr>
        <sz val="12"/>
        <rFont val="Times New Roman"/>
        <family val="1"/>
      </rPr>
      <t xml:space="preserve">
</t>
    </r>
    <r>
      <rPr>
        <sz val="11"/>
        <rFont val="Times New Roman"/>
        <family val="1"/>
      </rPr>
      <t xml:space="preserve">To develop your NYS Net Price List, the following columns </t>
    </r>
    <r>
      <rPr>
        <b/>
        <u/>
        <sz val="11"/>
        <rFont val="Times New Roman Bold"/>
      </rPr>
      <t>Must be completed for the Equipment pricing for all Lot(s) bid</t>
    </r>
    <r>
      <rPr>
        <sz val="11"/>
        <rFont val="Times New Roman"/>
        <family val="1"/>
      </rPr>
      <t>:</t>
    </r>
  </si>
  <si>
    <r>
      <rPr>
        <b/>
        <u/>
        <sz val="12"/>
        <rFont val="Times New Roman"/>
        <family val="1"/>
      </rPr>
      <t>Custom-Built Equipment Pricing</t>
    </r>
    <r>
      <rPr>
        <b/>
        <sz val="12"/>
        <rFont val="Times New Roman"/>
        <family val="1"/>
      </rPr>
      <t xml:space="preserve">
</t>
    </r>
    <r>
      <rPr>
        <sz val="12"/>
        <rFont val="Times New Roman"/>
        <family val="1"/>
      </rPr>
      <t xml:space="preserve">Certain Equipment (e.g. chillers, air handlers, air terminals, heat pumps, etc.) may be Custom-Built Equipment as defined in Attachment 15 - Glossary of Terms.  If this is the case, please insert these items under the tab: Custom-Built Equipment Pricing. </t>
    </r>
    <r>
      <rPr>
        <b/>
        <sz val="12"/>
        <rFont val="Times New Roman"/>
        <family val="1"/>
      </rPr>
      <t xml:space="preserve">
For Any Equipment which a Bidder Proposes as Custom-Built Equipment where OGS determines that there is a List Price/MSRP, OGS will reject the proposed Custom-Built Equipment Pricing.</t>
    </r>
  </si>
  <si>
    <t xml:space="preserve">6. Under Column F "Warranty Period – # of year(s) after acceptance as required by Appendix B, Clause 54", please list the term of the warranty for each Product Line, Product Line Subcategory, or Equipment in years. The warranty period Must be the longer of either: 
      A.  the Bidder's or Manufacturer's standard commercially-offered warranty, or 
      B.   One (1) year 
      from the date of acceptance. </t>
  </si>
  <si>
    <t>Command Center System 
Computer Aided Dispatch System 
Fire Station Alerting System
Technician Onsite Region 2</t>
  </si>
  <si>
    <r>
      <t xml:space="preserve">Command Center System 
Computer Aided Dispatch System 
Fire Station Alerting System
Technician Onsite Region 3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</si>
  <si>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Command Center System 
Computer Aided Dispatch System 
Fire Station Alerting System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Sullivan and Ulster</t>
    </r>
  </si>
  <si>
    <r>
      <t xml:space="preserve">Command Center System 
Computer Aided Dispatch System 
Fire Station Alerting System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</si>
  <si>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Microprocessor-Control HVAC Equipment System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Sullivan and Ulster</t>
    </r>
  </si>
  <si>
    <t>Instructions:
1.  Bidders Bidding Either Lot 1 or Lot 2 Must complete the following:
    A. Tab "Discount Table Comparison"
    B. The "Equipment Pricing" tab for all Equipment except Custom-Built Equipment
2. Bidders Bidding Lot 2 must also complete:
    A.  (And proposing Custom-Built Equipment), the "Custom-Built Pricing" Tab (if applicable),
    B.  The applicable Labor Rates Tab for each Region being bid
    C.  (And the Bidder wishes to utilize Subcontractors and propose a Subcontractor Markup %), the Subcontractor Utilization Tab (if applicable).
Instructions for the Discount Table Comparison and Subcontractor Utilization Tabs are contained within those Tabs themselves. The instructions for the Equipment Pricing, Custom-Built Pricing and Labor Rates are contained within their own Instruction Tabs</t>
  </si>
  <si>
    <t xml:space="preserve">Bidders Must offer either an entire Product Line, or all Product Subcategories of a Product Line which fit the Scope of this Solicitation and any resulting Contract by including all items from these into the applicable Equipment Pricing tab in Attachment 1 NYS Net Pricing.  Any Product Subcategory or portion of a Product Line which does not fit the scope of this Solicitation and any resulting Contract Must not be offered and will not be included in any award.  </t>
  </si>
  <si>
    <t>Programming</t>
  </si>
  <si>
    <r>
      <t xml:space="preserve">In addition to the definitions in Attachment 15 - </t>
    </r>
    <r>
      <rPr>
        <i/>
        <sz val="10"/>
        <rFont val="Arial"/>
        <family val="2"/>
      </rPr>
      <t>Glossary of Terms</t>
    </r>
    <r>
      <rPr>
        <sz val="10"/>
        <rFont val="Arial"/>
      </rPr>
      <t xml:space="preserve">, the following terms are defined as follows and incorporated into this Attachment as if set forth in Attachment 15 - </t>
    </r>
    <r>
      <rPr>
        <i/>
        <sz val="10"/>
        <rFont val="Arial"/>
        <family val="2"/>
      </rPr>
      <t>Glossary of Terms</t>
    </r>
    <r>
      <rPr>
        <sz val="10"/>
        <rFont val="Arial"/>
      </rPr>
      <t>:</t>
    </r>
  </si>
  <si>
    <t xml:space="preserve">ALL NYS Net Prices must be quantifiable (i.e. indicate a numeric value). The following terms are unacceptable and any line item containing them as NYS Net price Must be removed or indicated with an acceptable quantifiable value: Individual Case Basis (ICB), Call for Quote, To Be Determined (TBD), Consult Factory, Consult Call for Quote, Custom Call, N/A, Value, Call, Custom, etc. are not acceptable NYS Net Pricing.   </t>
  </si>
  <si>
    <t xml:space="preserve">Any Bidder Bidding Lot 1 Must:
    A. Review their proposed NYS Net Pricing Pages prior to submitting their Bid Proposal for the following terms in their product pricing 
         prior to submission which May indicate Cloud/Hosted Offerings::
         i. Web/Web-based
         ii. SaaS
         iii. PaaS
          iv. IaaS
          v. .Net
          vi. Remote Access
          vii. Hosted
          viii. Cloud
          ix. XaaS
          x. Remote Monitoring
     B. If included in your proposed NYS Net Pricing Pages, determine if these are Cloud Offerings, and
     C. If:
          i. Yes to B above, remove these form your proposed NYS Net Pricing Pages, or
          ii. No to B.ii above, attach a separate document which answers these questions:
              a. Are these Products on hardware which is owned and retained by customers (Authorized Users) (Yes or No only)? 
              b. Are these Products behind the customer’s firewall (Yes or No only)?
              c. Is any Data stored/housed remotely (on non-customer premises) (Yes or No only)? 
              d. Does/Can any other Third Party “Act on” or “Manage” these items besides the customer (Yes or No Only)? and
              e. Is all Data transmitted on networks managed by the customer, behind their firewall/Encryption (Yes or No Only)? </t>
  </si>
  <si>
    <t xml:space="preserve">8. Under Column H, "Comparable Contract/Customer", indicate a comparable contract/customer for which you have previously offered the listed Equipment to demonstrate Reasonableness of Price. 
Bidders may demonstrate Reasonableness of Price by offering NYS equal to or better pricing than the following: 
1. Pricing on any contracts awarded by GSA, Veteran's Administration (VA), Department of Defense (DOD), and other government entities,
2. Pricing on other state('s) government contract, 
3. Pricing offered by Bidders to their Best Commercial Customer(s), and/or
4. Reviewing other information deemed necessary by the Office of General Services </t>
  </si>
  <si>
    <t xml:space="preserve">5. Under Column E, "Unit of Measurement", insert the unit/amount the product/model number is sold as (i.e. per foot, pounds, quantity, etc.). </t>
  </si>
  <si>
    <t xml:space="preserve">7. Under Column G, "NYS Net Price", insert the Not-To-Exceed Pricing, based upon the Unit of Measurement listed, that will be charged. (e.g. for a chiller based on a per ton Unit of Measurement, if you indicate a NYS Net Price of $500.00, and the Authorized User requires a 90 ton chiller, this would yield a total price of $45,000.00 [$500.00 * 90 = $45,000]. This value Must be rounded to two decimal places using standard rounding rules. </t>
  </si>
  <si>
    <r>
      <rPr>
        <sz val="12"/>
        <rFont val="Symbol"/>
        <family val="1"/>
        <charset val="2"/>
      </rPr>
      <t>1.</t>
    </r>
    <r>
      <rPr>
        <sz val="12"/>
        <rFont val="Times New Roman"/>
        <family val="1"/>
      </rPr>
      <t>   Under column A "</t>
    </r>
    <r>
      <rPr>
        <b/>
        <sz val="12"/>
        <rFont val="Times New Roman"/>
        <family val="1"/>
      </rPr>
      <t>Line #</t>
    </r>
    <r>
      <rPr>
        <sz val="12"/>
        <rFont val="Times New Roman"/>
        <family val="1"/>
      </rPr>
      <t xml:space="preserve">," the spreadsheet will automatically "count" the number for each item.  This row is locked and cannot be edited, but only extended.  To extend this column:
      A.  Select columns A to I of the last row (initially Row 8, "Line 4") 
      B.  Then, drag the cursor down to populate as many rows that you need to utilize.  
      C.  The formula in this cell will automatically "Count" by adding 1 to each row in Column A.    </t>
    </r>
  </si>
  <si>
    <t xml:space="preserve">Bidders Bidding Lot 2 Must complete the tabs labeled "Region [#] Labor Rates," for ALL Region(s) Bid.  All Installation, Integration, and Maintenance rates Must be completed for the Systems/Equipment included in the Bidder's Bid. </t>
  </si>
  <si>
    <t>1.  For Job Titles which are included in NYSDOL Prevailing Wage Schedules, the value inidcated for the percent markup must be no more than two (2) decimal places.
2.  Where the Bidder is proposing Integrated Microprocessor-Controlled HVAC Equipment Systems, the Bidder Must insert proposed Percent (%) Markups for the applicable Steamfitter Job Tittles in addition to the applicable Electrical  Installer and Technician Job Titles.
3.  Where the Bidder is proposing Fire Sprinkler Systems or Fire Suppression Systems, Bidder Must insert proposed Percent (%) Markups for the Sprinkler Job Title in addition to the applicable Electrician and Technician Titles).</t>
  </si>
  <si>
    <t xml:space="preserve">The Percent (%) Markup includes, but is not limited, all of the following costs:
1. Travel Costs,
2. Meals,
3. Lodging,
4. Gas/fuel,
5. Tolls,
6. Site Access Costs,
7. Workers Compensation,
8. Disability Benefits,
9. State Unemployment (SUTA),
10. Federal Insurance (FICA),
11. Federal Unemployment (FUTA)
12. All other insurance, including, but not limited to: 
     A. Commercial General Liability, 
     B. Business Automobile Liability,
     C. Professional Liability/Errors &amp; Omissions Insurance,
     D. Technology Professional Liability/Technology Errors &amp; Omissions Insurance,
     E. Cyber Liability Insurance, and
     G. Any other insurance
13. Background checks, ongoing certifications, licensing, etc., 
14. Authorized User Security procedures, 
15. All other overhead (including, but not limited to taxes, utilities, etc.), and 
16. Profit
</t>
  </si>
  <si>
    <t>Bidders Bidding Lot 2 May also propose Total Hourly Rates (for Business Hours) for the following Job Titles Which Are Not Included in NYS DOL Prevailing Wage Rate Schedules:
a.  Project/Program Manager
b.  CAD Drafter
c.  Designer
d.  Offsite Integration and Maintenance Technician
e.  Livescan Store and Forwarding Technician
The spreadsheet will automatically calculate the overtime/holiday rates</t>
  </si>
  <si>
    <t xml:space="preserve">The Total Hourly Rates for the aforementioned Job Titles Which Are Not Included in an NYSDOL Prevailing Wage Rate Schedule include the following:
1. Hourly Pay Rate (as determined by the contractor),
2. All benefits (health insurance, retirement, etc.),
3. Travel Costs,
4. Meals,
5. Lodging,
6. Gas/fuel,
7. Tolls,
8. Site Access Costs,
9. Workers Compensation,
10. Disability Benefits,
11. State Unemployment (SUTA),
12. Federal Insurance (FICA),
13. Federal Unemployment (FUTA)
14. All other insurance, including, but not limited to: 
      A. Commercial General Liability, 
      B. Business Automobile Liability, 
      C. Professional Liability/Errors &amp; Omissions Insurance,
      D. Technology Professional Liability/Technology Errors &amp; Omissions Insurance,
      E. Data Breach and Privacy/Cyber Liability Insurance, and
      F. Any other insurance
15. Background checks, ongoing certifications, licensing, etc., 
16. Authorized User Security procedures, 
17. All other overhead (including, but not limited to taxes, utilities, etc.), and 
18. Profit
</t>
  </si>
  <si>
    <t xml:space="preserve">For each Region Bid (Labor Rate Sheet), all Job Titles and their corresponding Total Hourly Rates for each Region Bid, Bidders Must identify:
1.   Their comparable contract/customer, and
2.   Their comparable contract/customer total hourly rate for each job title bid
to demonstrate reasonableness of price.  </t>
  </si>
  <si>
    <r>
      <t>A.</t>
    </r>
    <r>
      <rPr>
        <sz val="7"/>
        <color theme="1"/>
        <rFont val="Times New Roman"/>
        <family val="1"/>
      </rPr>
      <t>   </t>
    </r>
    <r>
      <rPr>
        <sz val="12"/>
        <color theme="1"/>
        <rFont val="Times New Roman"/>
        <family val="1"/>
      </rPr>
      <t>Pricing offered on any other state('s) government contract,</t>
    </r>
  </si>
  <si>
    <t xml:space="preserve">Bidders may use any of the following comparable contract/customer and corresponding total hourly rates to demonstrate Reasonableness of Price by offering NYS equal to or better Total Hourly Rates:: 
1.	Pricing on any contracts awarded by GSA, Veteran's Administration (VA), Department of Defense (DOD), and other government entities,
2.	Pricing on other state(’s) government contract, 
3.	Pricing offered by Bidders to their Best Commercial Customer(s), and/or
4.	Reviewing other information deemed necessary by the Office of General Services </t>
  </si>
  <si>
    <t xml:space="preserve">1.  Bidders Bidding either Lot 1 or Lot 2 Must:
     A. Review their proposed NYS Net Pricing Pages for the following terms in their Equipment pricing prior to submission:
          i. Call for quote 
          ii. To be determined
          iii. Consult Factory
          iv. Custom Call for Quote
          v. Custom Call
          vi. N/A
          vii. Value
          viii. Call
          ix. Custom
     B. If included in your proposal NYS Net Pricing Pages, determine if the particular line item does not have a NYS Net Pricing, and 
     C. If the line item does not have NYS Net Price either:
          i. Remove the line item, 
          ii. Obtain and insert a NYS Net Price for this line item, or
          iii. Indicate that you will not charge Authorized Users for this Equipment by listing either:
                a.  $0.00
                b.  "No Charge,"
                c.  "N/C"
                in both the List Price/MSRP and NYS Net Price columns. </t>
  </si>
  <si>
    <r>
      <t xml:space="preserve">Command Center System 
Computer Aided Dispatch System 
Fire Station Alerting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</si>
  <si>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Electrical Distribution and Control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</si>
  <si>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Electrical Distribution and Control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</si>
  <si>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r>
      <t xml:space="preserve">Command Center System 
Computer Aided Dispatch System 
Fire Station Alerting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</si>
  <si>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Permanent Facility Perimeter Fencing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</si>
  <si>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CCTV/Surveillance Cameras System
Physical Access Control Systems 
Alarm and Signal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</si>
  <si>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CCTV/Surveillance Cameras System
Physical Access Control System
Alarm and Signal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</si>
  <si>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CCTV/Surveillance Cameras System
Physical Access Control System
Alarm and Signal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</si>
  <si>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CCTV/Surveillance Cameras System
Physical Access Control System
Alarm and Signal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</si>
  <si>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Command Center System 
Computer Aided Dispatch System 
Fire Station Alerting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</si>
  <si>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Command Center System 
Computer Aided Dispatch System 
Fire Station Alerting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</si>
  <si>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Command Center System 
Computer Aided Dispatch System 
Fire Station Alerting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</si>
  <si>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Command Center System 
Computer Aided Dispatch System 
Fire Station Alerting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</si>
  <si>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CCTV/Surveillance Camera System
Physical Access Control Systems 
Alarm and Signal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Clinton, Essex, and Franklin</t>
    </r>
    <r>
      <rPr>
        <sz val="11"/>
        <color theme="1"/>
        <rFont val="Calibri"/>
        <family val="2"/>
        <scheme val="minor"/>
      </rPr>
      <t xml:space="preserve"> </t>
    </r>
  </si>
  <si>
    <r>
      <t xml:space="preserve">CCTV/Surveillance Camera System
Physical Access Control Systems 
Alarm and Signal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</si>
  <si>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 xml:space="preserve">Permanent Facility Perimeter Fencing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Entire County except Townships of Elbridge and Skaneateles.</t>
    </r>
  </si>
  <si>
    <r>
      <t xml:space="preserve">Permanent Facility Perimeter Fencing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</si>
  <si>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Permanent Facility Perimeter Fencing System
Technician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</si>
  <si>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Permanent Facility Perimeter Fencing System
Technician Onsite Region 7
</t>
    </r>
    <r>
      <rPr>
        <u/>
        <sz val="11"/>
        <color theme="1"/>
        <rFont val="Calibri"/>
        <family val="2"/>
        <scheme val="minor"/>
      </rPr>
      <t>Entire Counties -</t>
    </r>
    <r>
      <rPr>
        <sz val="11"/>
        <color theme="1"/>
        <rFont val="Calibri"/>
        <family val="2"/>
        <scheme val="minor"/>
      </rPr>
      <t xml:space="preserve"> </t>
    </r>
    <r>
      <rPr>
        <b/>
        <sz val="11"/>
        <color theme="1"/>
        <rFont val="Calibri"/>
        <family val="2"/>
        <scheme val="minor"/>
      </rPr>
      <t>Jefferson, Lewis, and St. Lawrence</t>
    </r>
  </si>
  <si>
    <r>
      <t xml:space="preserve">Command Center System 
Computer Aided Dispatch System 
Fire Station Alerting System
Technician Onsite Region 7
</t>
    </r>
    <r>
      <rPr>
        <u/>
        <sz val="11"/>
        <color theme="1"/>
        <rFont val="Calibri"/>
        <family val="2"/>
        <scheme val="minor"/>
      </rPr>
      <t>Entire Counties -</t>
    </r>
    <r>
      <rPr>
        <sz val="11"/>
        <color theme="1"/>
        <rFont val="Calibri"/>
        <family val="2"/>
        <scheme val="minor"/>
      </rPr>
      <t xml:space="preserve"> </t>
    </r>
    <r>
      <rPr>
        <b/>
        <sz val="11"/>
        <color theme="1"/>
        <rFont val="Calibri"/>
        <family val="2"/>
        <scheme val="minor"/>
      </rPr>
      <t>Jefferson</t>
    </r>
    <r>
      <rPr>
        <sz val="11"/>
        <color theme="1"/>
        <rFont val="Calibri"/>
        <family val="2"/>
        <scheme val="minor"/>
      </rPr>
      <t xml:space="preserve">, </t>
    </r>
    <r>
      <rPr>
        <b/>
        <sz val="11"/>
        <color theme="1"/>
        <rFont val="Calibri"/>
        <family val="2"/>
        <scheme val="minor"/>
      </rPr>
      <t>Lewis</t>
    </r>
    <r>
      <rPr>
        <sz val="11"/>
        <color theme="1"/>
        <rFont val="Calibri"/>
        <family val="2"/>
        <scheme val="minor"/>
      </rPr>
      <t xml:space="preserve">, </t>
    </r>
    <r>
      <rPr>
        <b/>
        <sz val="11"/>
        <color theme="1"/>
        <rFont val="Calibri"/>
        <family val="2"/>
        <scheme val="minor"/>
      </rPr>
      <t>and St. Lawrence</t>
    </r>
  </si>
  <si>
    <r>
      <t xml:space="preserve">Command Center System 
Computer Aided Dispatch System 
Fire Station Alerting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</si>
  <si>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Command Center System 
Computer Aided Dispatch System 
Fire Station Alerting System
Technician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</si>
  <si>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Command Center System 
Computer Aided Dispatch System 
Fire Station Alerting System
Technician Onsite Region 7
</t>
    </r>
    <r>
      <rPr>
        <u/>
        <sz val="11"/>
        <rFont val="Calibri"/>
        <family val="2"/>
        <scheme val="minor"/>
      </rPr>
      <t xml:space="preserve">Entire Counties </t>
    </r>
    <r>
      <rPr>
        <sz val="11"/>
        <rFont val="Calibri"/>
        <family val="2"/>
        <scheme val="minor"/>
      </rPr>
      <t xml:space="preserve">-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 xml:space="preserve">Partial Counties </t>
    </r>
    <r>
      <rPr>
        <sz val="11"/>
        <rFont val="Calibri"/>
        <family val="2"/>
        <scheme val="minor"/>
      </rPr>
      <t xml:space="preserve">-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</si>
  <si>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Electrical Distribution and Control System Technician Onsite Region 7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Jefferson, Lewis, and St. Lawrence</t>
    </r>
  </si>
  <si>
    <r>
      <t xml:space="preserve">Electrical Distribution and Control System Technician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</si>
  <si>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Electrical Distribution and Control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</si>
  <si>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Electrical Distribution and Control System Technician Onsite Region 7
</t>
    </r>
    <r>
      <rPr>
        <u/>
        <sz val="11"/>
        <rFont val="Calibri"/>
        <family val="2"/>
        <scheme val="minor"/>
      </rPr>
      <t xml:space="preserve">Entire Counties </t>
    </r>
    <r>
      <rPr>
        <sz val="11"/>
        <rFont val="Calibri"/>
        <family val="2"/>
        <scheme val="minor"/>
      </rPr>
      <t xml:space="preserve">-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</si>
  <si>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CCTV/Surveillance Camera System
Physical Access Control System
Alarm and Signal System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</si>
  <si>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CCTV/Surveillance Camera System
Physical Access Control System
Alarm and Signal System
Technician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</si>
  <si>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CCTV/Surveillance Camera System
Physical Access Control System
Alarm and Signal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</si>
  <si>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CCTV/Surveillance Camera System
Physical Access Control System
Alarm and Signal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</si>
  <si>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Fire Alarm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</si>
  <si>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t>Fire Alarm System
Technician Maintenance Onsite Region 2</t>
  </si>
  <si>
    <t>Fire Alarm System
Technician Integration Onsite Region 2</t>
  </si>
  <si>
    <t>CCTV/Surveillance Camera System
Physical Access Control System
Alarm and Signal System
Technician Maintenance Onsite Region 2</t>
  </si>
  <si>
    <t>Electrical Distribution and Control System Technician Onsite Region 2</t>
  </si>
  <si>
    <t>CCTV/Surveillance Camera System
Physical Access Control System
Alarm and Signal System
Technician Integration Onsite Integration Region 2</t>
  </si>
  <si>
    <t>Fire Sprinkler System
Fire Suppression System
Technician Onsite Region 2</t>
  </si>
  <si>
    <t xml:space="preserve">
Fire Pump System
Emergency Communications/Mass Notification System
Technician Onsite Region 2</t>
  </si>
  <si>
    <t>Permanent Facility Perimeter Fencing System
Technician Onsite Region 2</t>
  </si>
  <si>
    <t>Building Automation System
Energy Management System
Lighting Control/Occupancy Detecting System
Technician Onsite Region 2</t>
  </si>
  <si>
    <r>
      <t xml:space="preserve">Command Center System 
Computer Aided Dispatch System 
Fire Station Alerting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</si>
  <si>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r>
      <t xml:space="preserve">Command Center System 
Computer Aided Dispatch System 
Fire Station Alerting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</si>
  <si>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Building Automation System
Energy Management System 
Lighting Control/Occupancy Detecting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</si>
  <si>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Building Automation System
Energy Management System 
Lighting Control/Occupancy Detecting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</si>
  <si>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Building Automation System
Energy Management System
Lighting Control/Occupancy Detecting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 xml:space="preserve">Westchester </t>
    </r>
  </si>
  <si>
    <r>
      <t xml:space="preserve">Nurse Call System
Personal Alarm System
Time Management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</si>
  <si>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Nurse Call System
Personal Alarm System
Time Management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</si>
  <si>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Permanent Facility Perimeter Fencing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</si>
  <si>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Permanent Facility Perimeter Fencing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</si>
  <si>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Inmate Radio System
Public Address System
Public Safety Digital Signage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</si>
  <si>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Inmate Radio System
Public Address System
Public Safety Digital Signage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</si>
  <si>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Inmate Radio System
Public Address System
Public Safety Digital Signage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</si>
  <si>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r>
      <t xml:space="preserve">
Fire Sprinkler System
Fire Suppression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</si>
  <si>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Fire Sprinkler System
Fire Suppression Systems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</si>
  <si>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Fire Alarm System
Technician Integration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</si>
  <si>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r>
      <t xml:space="preserve">Fire Alarm System
Technician Maintenance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</si>
  <si>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r>
      <t xml:space="preserve">Fire Alarm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</si>
  <si>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Fire Alarm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</si>
  <si>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
Fire Pump System
Emergency Communications/Mass Notification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</si>
  <si>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Fire Pump System
Emergency Communications/Mass Notification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</si>
  <si>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CCTV/Surveillance Camera System
Physical Access Control System
Alarm and Signal System
Technician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</si>
  <si>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CCTV/Surveillance Camera System
Physical Access Control System
Alarm and Signal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</si>
  <si>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CCTV/Surveillance Camera System
Physical Access Control System
Alarm and Signal System
Technician Maintenance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</si>
  <si>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t>Individual employed by the Contractor or Subcontractor who: 
1) Installs, runs, pulls, etc. Low Voltage Wiring,  Line Voltage Wiring, cable, fiber optics, etc. for all  Traffic and Transportation CCTV/Surveillance Camera Systems. 
2) Installs raceway, conduits, etc. for wire, cable, and fiber optics for Traffic  and Transportation CCTV/Surveillance Camera Systems. 
3) Installs/Mounts products onto poles, pads, etc. for Traffic  and Transportation CCTV/Surveillance Camera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</si>
  <si>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Electronic Article Surveillance Systems, Electronic Identification Systems, and Guard Tour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</si>
  <si>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</si>
  <si>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Inmate Radio System, Public Address System, and Public Safety Digital Signage System.
***This Job Title can only be used for work/Services on Systems/Product Lines/Equipment which are included on the Contractor's Contract***</t>
  </si>
  <si>
    <t>Permanent Facility Perimeter Fencing System
Technician Onsite Region 1</t>
  </si>
  <si>
    <t>Individual employed by the Contractor or Subcontractor who performs training of Authorized User's personnel in the use of Systems obtained or Maintained under This Award.
***This Job Title can only be used for work/Services on Systems/Product Lines/Equipment which are included on the Contractor's Contract***</t>
  </si>
  <si>
    <t>Individual employed by the Contractor or Subcontractor who performs advanced training of Authorized User's personnel in the use of Systems obtained or Maintained under This Award.
***This Job Title can only be used for work/Services on Systems/Product Lines/Equipment which are included on the Contractor's Contract***</t>
  </si>
  <si>
    <r>
      <t xml:space="preserve">Permanent Facility Perimeter Fencing System 
Technician Onsite Region 9
</t>
    </r>
    <r>
      <rPr>
        <u/>
        <sz val="11"/>
        <color theme="1"/>
        <rFont val="Calibri"/>
        <family val="2"/>
        <scheme val="minor"/>
      </rPr>
      <t>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</si>
  <si>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Permanent Facility Perimeter Fencing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</si>
  <si>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Permanent Facility Perimeter Fencing System
Technician Onsite Region 9
Entire County - </t>
    </r>
    <r>
      <rPr>
        <b/>
        <sz val="11"/>
        <color theme="1"/>
        <rFont val="Calibri"/>
        <family val="2"/>
        <scheme val="minor"/>
      </rPr>
      <t>Erie</t>
    </r>
    <r>
      <rPr>
        <sz val="11"/>
        <color theme="1"/>
        <rFont val="Calibri"/>
        <family val="2"/>
        <scheme val="minor"/>
      </rPr>
      <t xml:space="preserve">
Partial Counties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</si>
  <si>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Permanent Facility Perimeter Fencing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</si>
  <si>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Permanent Facility Perimeter Fencing System
Technician Onsite Region 9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</si>
  <si>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t>Individual employed by the Contractor or Subcontractor who  Starts-up, Commissions, Programs,  Integrates, and Maintains (both Preventative and Remedial Maintenance) Fire Sprinkler Systems and Fire Suppression Systems.
***This Job Title can only be used for work/Services on Systems/Product Lines/Equipment which are included on the Contractor's Contract***</t>
  </si>
  <si>
    <r>
      <t xml:space="preserve">Fire Pump System
Emergency Communications/Mass Notification System
Technician Onsite Region 9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</si>
  <si>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Fire Pump System
Emergency Communications/Mass Notification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</si>
  <si>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Fire Pump System
Emergency Communications/Mass Notification System Systems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</si>
  <si>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Fire Pump System
Emergency Communications/Mass Notification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</si>
  <si>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Fire Alarm System
Technician Onsite Region 9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</si>
  <si>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</si>
  <si>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r>
      <t xml:space="preserve">Fire Alarm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</si>
  <si>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Fire Alarm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</si>
  <si>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Fire Alarm System
Technician Onsite Region 9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</si>
  <si>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Fire Alarm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</si>
  <si>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CCTV/Surveillance Camera System
Physical Access Control System
Alarm and Signal System
Technician Onsite Region 9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</si>
  <si>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CCTV/Surveillance Camera System
Physical Access Control System
Alarm and Signal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</si>
  <si>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CCTV/Surveillance Camera System
Physical Access Control System
Alarm and Signal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Erie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</si>
  <si>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CCTV/Surveillance Camera System
Physical Access Control System
Alarm and Signal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</si>
  <si>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CCTV/Surveillance Camera System
Physical Access Control System
Alarm and Signal System
Technician Onsite Region 9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</si>
  <si>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Electrical Distribution and Control Systems 
Technician Onsite Region 9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</si>
  <si>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Electrical Distribution and Control Systems 
Technician Onsite Region 9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</si>
  <si>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Electrical Distribution and Control Systems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Erie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</si>
  <si>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Electrical Distribution and Control Systems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</si>
  <si>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Electrical Distribution and Control Systems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</si>
  <si>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Electronic Article Surveillance System
Electronic Identification System
Guard Tour System
Technician Onsite Region 9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</si>
  <si>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Electronic Article Surveillance System
Electronic Identification System
Guard Tour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</si>
  <si>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Electronic Article Surveillance System
Electronic Identification System
Guard Tour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Erie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</si>
  <si>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Electronic Article Surveillance System
Electronic Identification System
Guard Tour System
Technician Onsite Region 9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</si>
  <si>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Electronic Article Surveillance System
Electronic Identification System
Guard Tour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</si>
  <si>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Command Center System 
Computer Aided Dispatch System 
Fire Station Alerting System
Technician Onsite Region 9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</si>
  <si>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Command Center System 
Computer Aided Dispatch System 
Fire Station Alerting System
Technician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Erie</t>
    </r>
    <r>
      <rPr>
        <sz val="11"/>
        <color theme="1"/>
        <rFont val="Calibri"/>
        <family val="2"/>
        <scheme val="minor"/>
      </rPr>
      <t xml:space="preserve">
</t>
    </r>
    <r>
      <rPr>
        <u/>
        <sz val="11"/>
        <color theme="1"/>
        <rFont val="Calibri"/>
        <family val="2"/>
        <scheme val="minor"/>
      </rPr>
      <t xml:space="preserve">Partial Counties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</si>
  <si>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Command Center System 
Computer Aided Dispatch System 
Fire Station Alerting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</si>
  <si>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Command Center System 
Computer Aided Dispatch System 
Fire Station Alerting System
Technician Onsite Region 9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</si>
  <si>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Command Center System 
Computer Aided Dispatch System 
Fire Station Alerting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</si>
  <si>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t>Individual employed by the Contractor or Subcontractor who Starts-Up, Commissions, Programs,  Integrates, and Maintains (both Preventative and Remedial Maintenance) Building Automation Systems, Energy Management Systems, and Intelligent Lighting Control/Occupancy Detecting Systems.
***This Job Title can only be used for work/Services on Systems/Product Lines/Equipment which are included on the Contractor's Contract***</t>
  </si>
  <si>
    <r>
      <t xml:space="preserve">Building Automation System
Energy Management System
Intelligent Lighting Control/Occupancy Detecting System
Technician Onsite Region 9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</si>
  <si>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Building Automation System
Energy Management System
Intelligent Lighting Control/Occupancy Detecting System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</si>
  <si>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 xml:space="preserve">Building Automation System
Energy Management System
Intelligent Lighting Control/Occupancy Detecting System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</si>
  <si>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r>
      <t xml:space="preserve">Building Automation System
Energy Management System
Intelligent Lighting Control/Occupancy Detecting Systems Technician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</si>
  <si>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Building Automation System
Energy Management System
Intelligent Lighting Control/Occupancy Detecting Systems Technician </t>
    </r>
    <r>
      <rPr>
        <b/>
        <sz val="11"/>
        <color theme="1"/>
        <rFont val="Calibri"/>
        <family val="2"/>
        <scheme val="minor"/>
      </rPr>
      <t xml:space="preserve">
</t>
    </r>
    <r>
      <rPr>
        <sz val="11"/>
        <color theme="1"/>
        <rFont val="Calibri"/>
        <family val="2"/>
        <scheme val="minor"/>
      </rPr>
      <t xml:space="preserve">Onsite Region 9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</si>
  <si>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r>
      <t xml:space="preserve">Building Automation System
Energy Management System
Intelligent Lighting Control/Occupancy Detecting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</si>
  <si>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Building Automation System
Energy Management System
Intelligent Lighting Control/Occupancy Detecting System Technician Onsite Region 8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</si>
  <si>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Building Automation System
Energy Management System
Intelligent Lighting Control/Occupancy Detecting System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</si>
  <si>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Building Automation System
Energy Management System
Intelligent Lighting Control/Occupancy Detecting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</si>
  <si>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Building Automation System
Energy Management System
Intelligent Lighting Control/Occupancy Detecting System Technician Onsite Region 8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</si>
  <si>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Building Automation System
Energy Management System
Intelligent Lighting Control/Occupancy Detecting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</si>
  <si>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Command Center System 
Computer Aided Dispatch System 
Fire Station Alerting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xml:space="preserve">:  Only the Townships of Huron, Wolcott, Rose and Butler. </t>
    </r>
  </si>
  <si>
    <r>
      <t xml:space="preserve">Command Center System 
Computer Aided Dispatch System 
Fire Station Alerting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</si>
  <si>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Command Center System 
Computer Aided Dispatch System 
Fire Station Alerting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</si>
  <si>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Command Center System 
Computer Aided Dispatch System 
Fire Station Alerting System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</si>
  <si>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Command Center System 
Computer Aided Dispatch System 
Fire Station Alerting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</si>
  <si>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Command Center System 
Computer Aided Dispatch System 
Fire Station Alerting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</si>
  <si>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Electrical Distribution and Control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</si>
  <si>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Electrical Distribution and Control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</si>
  <si>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Electrical Distribution and Control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</si>
  <si>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Electrical Distribution and Control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</si>
  <si>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Electrical Distribution and Control System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</si>
  <si>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Electrical Distribution and Control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</si>
  <si>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CCTV/Surveillance Camera System
Physical Access Control System
Alarm and Signal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</si>
  <si>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CCTV/Surveillance Camera System
Physical Access Control System
Alarm and Signal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</si>
  <si>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CCTV/Surveillance Camera System
Physical Access Control System
Alarm and Signal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</si>
  <si>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CCTV/Surveillance Camera System
Physical Access Control System
Alarm and Signal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</si>
  <si>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CCTV/Surveillance Camera System
Physical Access Control System
Alarm and Signal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</si>
  <si>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CCTV/Surveillance Camera System
Physical Access Control System
Alarm and Signal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</si>
  <si>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Fire Pump System
Emergency Communications/Mass Notification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</si>
  <si>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Fire Pump System
Emergency Communications/Mass Notification System
Technician Onsite Region 8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  </t>
    </r>
  </si>
  <si>
    <r>
      <t xml:space="preserve">Fire Pump System
Emergency Communications/Mass Notification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</si>
  <si>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Fire Pump System
Emergency Communications/Mass Notification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Entire county except the Township of Groton</t>
    </r>
  </si>
  <si>
    <r>
      <t xml:space="preserve">Fire Pump System
Emergency Communications/Mass Notification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</si>
  <si>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Fire Pump System
Emergency Communications/Mass Notification System
Technician Onsite Region 8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</si>
  <si>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Fire Sprinkler System
Fire Suppression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</si>
  <si>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Fire Sprinkler System
Fire Suppression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</si>
  <si>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Fire Sprinkler System
Fire Suppression System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Entire county except the Township of Groton</t>
    </r>
  </si>
  <si>
    <r>
      <t xml:space="preserve">Fire Sprinkler System
Fire Suppression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</si>
  <si>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Fire Sprinkler System
Fire Suppression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</si>
  <si>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Fire Sprinkler System
Fire Suppression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</si>
  <si>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Inmate Radio System
Public Address System
Public Safety Digital Signage System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</si>
  <si>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Inmate Radio System
Public Address System
Public Safety Digital Signage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</si>
  <si>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Inmate Radio System
Public Address System
Public Safety Digital Signage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</si>
  <si>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Inmate Radio System
Public Address System
Public Safety Digital Signage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</si>
  <si>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Inmate Radio System
Public Address System
Public Safety Digital Signage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Entire county except the Township of Groton</t>
    </r>
  </si>
  <si>
    <r>
      <t xml:space="preserve">Inmate Radio System
Public Address System
Public Safety Digital Signage System
Technician Onsite Region 8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</si>
  <si>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Permanent Facility Perimeter Fencing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</si>
  <si>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Permanent Facility Perimeter Fencing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Yates</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</si>
  <si>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Permanent Facility Perimeter Fencing System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Entire county except the Township of Groton</t>
    </r>
  </si>
  <si>
    <r>
      <t xml:space="preserve">Permanent Facility Perimeter Fencing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Livingston and Monroe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</si>
  <si>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Permanent Facility Perimeter Fencing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</si>
  <si>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Permanent Facility Perimeter Fencing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Only the Townships of Barton and Nichols.</t>
    </r>
  </si>
  <si>
    <t>Individual employed by the Contractor or Subcontractor who Commissions, Programs,  Integrates, and Maintains (both Preventative and Remedial Maintenance) Building Automation Systems, Energy Management Systems, and Lighting Control/Occupancy Detecting Systems
***This Job Title can only be used for work/Services on Systems/Product Lines/Equipment which are included on the Contractor's Contract***.</t>
  </si>
  <si>
    <r>
      <t xml:space="preserve">Microprocessor-Controlled HVAC Equipment System 
Technician Integration/Maintenance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</si>
  <si>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r>
      <t xml:space="preserve">Microprocessor-Control HVAC  Equipment System
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</si>
  <si>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 xml:space="preserve">Electrical Distribution and Control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</si>
  <si>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t>Individual employed by the Contractor or Subcontractor who  Maintains (both Preventative and Remedial Maintenance) Fire Alarm Systems.
***This Job Title can only be used for work/Services on Systems/Product Lines/Equipment which are included on the Contractor's Contract***</t>
  </si>
  <si>
    <r>
      <t xml:space="preserve">Nurse Call System
Personal Alarm System
Time Management System
Technician Onsite Region 3  
</t>
    </r>
    <r>
      <rPr>
        <u/>
        <sz val="11"/>
        <color theme="1"/>
        <rFont val="Calibri"/>
        <family val="2"/>
        <scheme val="minor"/>
      </rPr>
      <t xml:space="preserve">Entire County: </t>
    </r>
    <r>
      <rPr>
        <b/>
        <sz val="11"/>
        <color theme="1"/>
        <rFont val="Calibri"/>
        <family val="2"/>
        <scheme val="minor"/>
      </rPr>
      <t>Westchester</t>
    </r>
  </si>
  <si>
    <r>
      <t xml:space="preserve">Permanent Facility Perimeter Fencing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</si>
  <si>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r>
      <t xml:space="preserve">CCTV/Surveillance Camera Systems
Physical Access Control Systems
Alarm and Signal Systems
Technician Integration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</si>
  <si>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r>
      <t xml:space="preserve">
Fire Pump System
Emergency Communications/Mass Notification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</si>
  <si>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r>
      <t xml:space="preserve">Fire Sprinkler System
Fire Suppression System 
Technician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</si>
  <si>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t>Individual employed by the Contractor or Subcontractor who: 
1) Installs, runs, pulls, etc. Low Voltage Wiring,  Line Voltage Wiring, cable, fiber optics, etc. for all  Traffic and Transportation CCTV/Surveillance Camera Systems. 
2) Installs raceway, conduits, etc. for wire, cable, and fiber optics for Traffic  and Transportation CCTV/Surveillance Camera Systems. 
3) Installs/Mounts products onto poles, pads, etc. for Traffic  and Transportation CCTV/Surveillance Camera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</si>
  <si>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</si>
  <si>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r>
      <t xml:space="preserve">Permanent Facility Perimeter Fencing System
Technician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and Rockland</t>
    </r>
  </si>
  <si>
    <r>
      <t xml:space="preserve">Permanent Facility Perimeter Fencing System
Technician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Sullivan and Ulster</t>
    </r>
  </si>
  <si>
    <r>
      <t xml:space="preserve">Permanent Facility Perimeter Fencing System
Technician Onsite Region 5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</si>
  <si>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Permanentt Facility Perimeter Fencing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</si>
  <si>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Permanent Facility Perimeter Fencing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</si>
  <si>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Permanent Facility Perimeter Fencing System
Technician Onsite Region 5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 Albany, Columbia, Fulton, Montgomery, Rensselaer, Schenectady, and Schoharie</t>
    </r>
    <r>
      <rPr>
        <sz val="11"/>
        <color theme="1"/>
        <rFont val="Calibri"/>
        <family val="2"/>
        <scheme val="minor"/>
      </rPr>
      <t xml:space="preserve">
Partial Counties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</si>
  <si>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Permanent Facility Perimeter Fencing System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Clinton, Essex, and Franklin </t>
    </r>
  </si>
  <si>
    <t>Individual employed by the Contractor or Subcontractor who: 
1) Installs, runs, pulls, etc. Low Voltage Wiring,  Line Voltage Wiring, cable, fiber optics, etc. for all  Traffic and Transportation CCTV/Surveillance Camera Systems. 
2) Installs raceway, conduits, etc. for wire, cable, and fiber optics for Traffic  and Transportation CCTV/Surveillance Camera Systems. 
3) Installs/Mounts products onto poles, pads, etc. for Traffic  and Transportation CCTV/Surveillance Camera Systems.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</si>
  <si>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2) Installs raceway, conduits, etc. for wire, cable, and fiber optics for all products/systems which fit the scope of the contract;
3) Installs/Mounts products onto poles, pads, etc.; 
4) Performs any other Installation work classified by NYS DOL as electrical work which is permitted on This Award;
But only for:
A. Command Center Systems
B. Computer Aided Dispatch System 
C. Fire Station Alerting System
D. Electronic Identification System
E. Guard Tour System
F. CCTV/Surveillance Camera Systems
G. Physical Access Control Systems
H. Alarm and Signal Systems
I. Inmate Radio Systems
J. Public Address Systems
K. Public Safety Digital Signage Systems
L. Permanent Facility Perimeter Fencing Systems
M. Nurse Call Systems
N. Personal Alarm Systems
O. Time Management Systems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</si>
  <si>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This Award;
2) Installs raceway, conduits, etc. for wire, cable, and fiber optics for all products/systems which fit the scope of the contract;
3) Installs/Mounts products onto poles, pads, etc.; 
4) Performs any other Installation work classified by NYS DOL as electrical work which is permitted on This Award;
But only for:
A. Building Automation Systems
B. Energy Management Systems
C. Intelligent Lighting Control/Occupancy Detecting Systems
D. Integrated Microprocessor-Controlled HVAC Equipment Systems
E. Facility Electrical Distribution and Control System
F. Fire Alarm Systems
G. Fire Pump Systems
H. Emergency Communications/Mass Notification System 
I. Fire Sprinkler Systems
J. Fire Suppression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</si>
  <si>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Building Automation Systems, Energy Management Systems, and, Lighting Control/Occupancy Detecting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</si>
  <si>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Microprocessor-Controlled HVAC Equipment Systems
***This Job Title can only be used for work/Services on Systems/Product Lines/Equipment which are included on the Contractor's Contract***.</t>
  </si>
  <si>
    <t>Individual employed by the Contractor or Subcontractor who Starts-Up,Commissions,  Integrates, and Maintains (both Preventative and Remedial Maintenance) Command Center Products/Systems and Computer Aided Dispatch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</si>
  <si>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Facility Electrical Distribution and Control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</si>
  <si>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Facility Affixed CCTV/Surveillance Cameras, Facility Affixed Physical Access Control Systems, and Alarm and Signal Systems.
***This Job Title can only be used for Work/Services on Systems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</si>
  <si>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</si>
  <si>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</si>
  <si>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Sprinkler Systems and Fire Suppression Systems.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</si>
  <si>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Intelligent, Affixed Facility Perimeter Fencing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</si>
  <si>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Nurse Call Systems, Personal Alarm Systems, and Time Management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</si>
  <si>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Traffic Camera Systems.
***This Job Title can only be used for work/Services on Systems/Product Lines/Equipment which are included on the Contractor's Contract***.</t>
  </si>
  <si>
    <t>Individual employed by the Contractor or Subcontractor who performs advanced training of Authorized User's personnel in the use of Systems obtained or Maintained under This Award.
***This Job Title can only be used for work/Services on Systems/Product Lines/Equipment which are included on the Contractor's Contract***.</t>
  </si>
  <si>
    <t>Individual employed by the Contractor or Subcontractor who performs training of Authorized User's personnel in the use of Systems obtained or Maintained under This Award.
***This Job Title can only be used for work/Services on Systems/Product Lines/Equipment which are included on the Contractor's Contract***.</t>
  </si>
  <si>
    <t>Individual employed by the Contractor or Subcontractor who performs Commissioning, Programming, Integration, Maintenance (both Preventative or Remedial Maintenance) offsite.  See also Sec. "Remote Maintenance."  This Job Title and corresponding Total Hourly Rate Must not be utilized  for any work performed onsite, regardless of the nature of the Work.  
***This Job Title can only be used for work/Services on Systems/Product Lines/Equipment which are included on the Contractor's Contract***.</t>
  </si>
  <si>
    <t>Individual employed by the Contractor or Subcontractor who performs design Services related to the Installation and Integration of an Intelligent Facility and Security System and Solution as permitted by This Award, excluding Professional Design Services.  
***This Job Title can only be used for work/Services on Systems/Product Lines/Equipment which are included on the Contractor's Contract***.</t>
  </si>
  <si>
    <t>Individual employed by the Contractor or Subcontractor who generates diagrams, drawings, plans, etc.
***This Job Title can only be used for work/Services on Systems/Product Lines/Equipment which are included on the Contractor's Contract***.</t>
  </si>
  <si>
    <t>Employee of the Contractor or Subcontractor who performs "plug and play" only onsite Installation, Integration, and Maintenance (both Preventative and Remedial Maintenance)of livescan store and forwarding Systems which are not hardwired or affixed to a Facility.  Any livescan store and forwarding System which is hardwired or affixed must be Installed using the Electrical/Electrical Installer Job Title, and Integrated &amp; Maintained using the facility affixed physical Access Control System Technician Onsite Job Title.
***This Job Title can only be used for work/Services on Systems/Product Lines/Equipment which are included on the Contractor's Contract***.</t>
  </si>
  <si>
    <t>Employee of the Contractor or Subcontractor who performs "plug and play" only onsite Installation, Integration, and Maintenance (both Preventative and Remedial Maintenance)of livescan store and forwarding Systems which are not hardwired or affixed to a Facility.  Any livescan store and forwarding System which is hardwired or affixed must be Installed using the Electrical/Electrical Installer Job Title, and Integrated &amp; Maintained using the facility affixed physical Access Control System Technician Onsite Job Title.
***This Job Title can only be used for work/Services on Systems/Product Lines/Equipment which are included on the Contractor's Contract***..</t>
  </si>
  <si>
    <t>Individual employed by the Contractor or Subcontractor who oversees all onsite Work.
***This Job Title can only be used for work/Services on Systems/Product Lines/Equipment which are included on the Contractor's Contract***.</t>
  </si>
  <si>
    <t>Individual employed by the Contractor or Subcontractor who performs the assembly and installation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</si>
  <si>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Integrates Traffic Camera Systems.
***This Job Title can only be used for work/Services on Systems/Product Lines/Equipment which are included on the Contractor's Contract***.</t>
  </si>
  <si>
    <t>Individual employed by the contractor or subcontractor who performs maintenance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</si>
  <si>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and installation of Fire Sprinkler Systems and Fire Suppression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</si>
  <si>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performs the maintenance (both preventative and remedial maintenance) of Fire Sprinkler Systems and Fire Suppression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</si>
  <si>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who:
1) Installs, runs, pulls, etc. Low Voltage Wiring,  Line Voltage Wiring,, cable, fiber optics, etc. for all products/systems which fit the scope of the contract.
2) Installs raceway, conduits, etc. for wire, cable, and fiber optics for all products/systems which fit the scope of the contract.
3) Installs/Mounts products onto poles, pads, etc.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</si>
  <si>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Building Automation Systems, Energy Management Systems, and  Lighting Control/Occupancy Detecting Systems.duct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</si>
  <si>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Microprocessor-Controlled HVAC Equipment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</si>
  <si>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Command Center Systems , Computer Aided Dispatch Systems, and Fire Station Alerting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</si>
  <si>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Electronic Article Surveillance Systems, Electronic Identification Systems, and Guard Tour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</si>
  <si>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Facility Electrical Distribution and Control Systems.
***This Job Title can only be used for work/Services on Systems/Product Lines/Equipment which are included on the Contractor's Contract***.</t>
  </si>
  <si>
    <t>Individual employed by the Contractor or Subcontractor who Starts-Up, Commissions, Programs, and Integrates Facility Affixed CCTV/Surveillance Cameras, Facility Affixed Physical Access Control Systems, and Alarm and Signal Systems.
***This Job Title can only be used for work/Services on Systems/Product Lines/Equipment which are included on the Contractor's Contract***.</t>
  </si>
  <si>
    <t>Individual employed by the Contractor or Subcontractor who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</si>
  <si>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Subcontractor who Maintains (both Preventative and Remedial Maintenance).
***This Job Title can only be used for work/Services on Systems/Product Lines/Equipment which are included on the Contractor's Contract***.</t>
  </si>
  <si>
    <t>Individual employed by the Contractor or Subcontractor who Starts-Up, Commissions, Programs, and Integrates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</si>
  <si>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</si>
  <si>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Sprinkler Systems and Fire Suppression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</si>
  <si>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Inmate Radio Systems, Public Address Systems, and Public Safety Digital Signage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</si>
  <si>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Permanent Facility Perimeter Fencing Systems.
***This Job Title can only be used for work/Services on Systems/Product Lines/Equipment which are included on the Contractor's Contract***.</t>
  </si>
  <si>
    <t>Individual employed by the Contractor or Subcontractor who performs the assembly, Installation, and Maintenance of Integrated Microprocessor Controlled HVAC Product Systems, excluding any:
A. Electrical/Electrician Installation
B. Technician  Start-Up,  Commissioning, Programming, Integration, and Maintenance (both Preventative and Remedial Maintenance)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</si>
  <si>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of Fire Sprinkler Systems and Fire Suppression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</si>
  <si>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</si>
  <si>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Building Automation Systems, Energy Management Systems, and Lighting Control/Occupancy Detecting Systems.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</si>
  <si>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Building Automation Systems, Energy Management Systems, and Lighting Control/Occupancy Detecting Systems.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</si>
  <si>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Microprocessor-Controlled HVAC Equipment Systems.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</si>
  <si>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Microprocessor-Controlled HVAC Equipment Systems.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</si>
  <si>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Microprocessor-Controlled HVAC Equipment Systems.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</si>
  <si>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Maintenance)Command Center Systems, Computer Aided Dispatch Systems, and Fire Station Alerting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</si>
  <si>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Electronic Article Surveillance Systems, and Electronic Identification System, and Guard Tour Systems.
***This Job Title can only be used for Work/Services on Systems which are included on the Contractor's Contract***.</t>
  </si>
  <si>
    <t>Individual employed by the Contractor or Subcontractor who Starts-Up, Commissions, Programs,  Integrates, and Maintains (both Preventative and Remedial Maintenance) Electronic Article Surveillance Systems, Electronic Identification Systems, and Guard Tour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</si>
  <si>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Electronic Article Surveillance Systems, Electronic Identification Systems, and Guard Tour Systems.
***This Job Title can only be used for Work/Services on Systems which are included on the Contractor's Contract***.</t>
  </si>
  <si>
    <t>Individual employed by the Contractor or Subcontractor who Starts-Up, Commissions, Programs, and Integrates, and Maintains (both Preventative and Remedial Maintenance) Electrical Distribution and Control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</si>
  <si>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Electrical Distribution and Control Systems.
***This Job Title can only be used for work/Services on Systems/Product Lines/Equipment which are included on the Contractor's Contract***.</t>
  </si>
  <si>
    <t>Individual employed by the Contractor or Subcontractor who Starts-Up, Commissions, Programs, and Integrates   CCTV/Surveillance Cameras, Physical Access Control Systems, and Alarm and Signal Systems.
***This Job Title can only be used for Work/Services on Systems which are included on the Contractor's Contract***.</t>
  </si>
  <si>
    <t>Individual employed by the Contractor or Subcontractor who  Maintains (both Preventative and Remedial Maintenance)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</si>
  <si>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Inmate Radio Systems, Public Address Systems, and Public Safety Digital Signage Systems.
***This Job Title can only be used for work/Services on Systems/Product Lines/Equipment which are included on the Contractor's Contract*** .</t>
  </si>
  <si>
    <t>Individual employed by the Contractor or Subcontractor who Starts-Up, Commissions, Programs,  Integrates and Maintains (both Preventative and Remedial Maintenance) Fire Sprinkler Systems and Fire Suppression Systems.
***This Job Title can only be used for work/Services on Systems/Product Lines/Equipment which are included on the Contractor's Contract*** .</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</si>
  <si>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</si>
  <si>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</si>
  <si>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</si>
  <si>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</si>
  <si>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Maintenance)Traffic Camera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</si>
  <si>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Traffic Camera Systems.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</si>
  <si>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Fire Sprinkler Systems and Fire Suppression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</si>
  <si>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performs the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</si>
  <si>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</si>
  <si>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Building Automation Systems, Energy Management Systems, and Intelligent Lighting Control/Occupancy Detecting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</si>
  <si>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Integrated Microprocessor-Controlled HVAC Equipment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</si>
  <si>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Command Center Systems, Computer Aided Dispatch Systems, and Fire Station Alerting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</si>
  <si>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Electronic Article Surveillance Systems, Electronic Identification Systems, and Guard Tour Systems.
***This Job Title can only be used for work/Services on Systems/Product Lines/Equipment which are included on the Contractor's Contract***.</t>
  </si>
  <si>
    <t>Individual employed by the Contractor who Starts-Up, Commissions, Programs,  Integrates, and Maintains (both Preventative and Remedial Maintenance) Electrical Distribution and Control Systems.
***This Job Title can only be used for work/Services on Systems/Product Lines/Equipment which are included on the Contractor's Contract***.</t>
  </si>
  <si>
    <t>Individual employed by the 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</si>
  <si>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</si>
  <si>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</si>
  <si>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Sprinkler Systems and Fire Suppression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</si>
  <si>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Inmate Radio Systems, Public Address Systems, and Public Safety Digital Signage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</si>
  <si>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Permanent Facility Perimeter Fencing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</si>
  <si>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Nurse Call Systems, Personal Alarm Systems, Public Address Systems, Public Safety Digital Signage Systems, and Time Management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</si>
  <si>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Traffic Camera Systems.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</si>
  <si>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</si>
  <si>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</si>
  <si>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Fire Sprinkler Systems and Fire Suppression systems, excluding any:
A. Electrical/Electrician Installation
B. Technician  start-up, Commissioning, Programming, and Integration, and Maintenance (both Preventative and Remedial maintenance)
C. Masonry
D. Carpentry, and
E. Insulation/Asbestos abement.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</si>
  <si>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abatement.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</si>
  <si>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abement.</t>
  </si>
  <si>
    <t>Individual employed by the Contractor or Subcontractor who Starts-Up, Commissions, Programs, Integrates, and Maintains (both Preventative and Remedial Maintenance) Building Automation Systems, Energy Management Systems, and Lighting Control/Occupancy Detecting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</si>
  <si>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Microprocessor-Controlled HVAC Equipment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</si>
  <si>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Electronic Article Surveillance System and Electronic Identification System.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</si>
  <si>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Electrical Distribution and Control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</si>
  <si>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Facility Affixed CCTV/Surveillance Cameras, Facility Affixed Physical Access Control Systems, and Alarm and Signal Systems.
***This Job Title can only be used for work/Services on Systems/Product Lines/Equipment which are included on the Contractor's Contract***.</t>
  </si>
  <si>
    <t>Individual employed by the Contractor who Starts-Up, Commissions, Programs,  Integrates, and Maintains (both Preventative and Remedial Maintenance) Inmate Radio Systems, Public Address Systems, and Public Safety Digital Signage Systems.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</si>
  <si>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</si>
  <si>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Fire Sprinkler Systems and Fire Suppression systems, excluding any:
A. Electrical/Electrician Installation
B. Technician  Start-Up, Commissioning, Programming, Integration, and Maintenance (both Preventative and Remedial Maintenance)
C. Masonry
D. Carpentry, and
E. Insulation/Asbestos abement.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</si>
  <si>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</si>
  <si>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Building Automation Systems, Energy Management Systems, and Lighting Control/Occupancy Detecting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</si>
  <si>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Microprocessor-Controlled HVAC Product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</si>
  <si>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Microprocessor-Controlled HVAC Equipment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</si>
  <si>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</si>
  <si>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Inmate Radio Systems, Public Address Systems, and Public Safety Digital Signage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</si>
  <si>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Intelligent, Permanent Facility Perimeter Fencing System.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</si>
  <si>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Fire Sprinkler Systems and Fire Suppression Systems, excluding any:
A. Electrical/Electrician Installation
B. Technician  Start-Up, Commissioning, Programming, Integration, and Maintenance (both Preventative and Remedial Maintenance) maintenance)
C. Masonry
D. Carpentry, and
E. Insulation/Asbestos abetment.
***This Job Title can only be used for work/Services on Systems/Product Lines/Equipment which are included on the Contractor's Contract***.</t>
  </si>
  <si>
    <t>Individual employed by the Contractor or Subcontractor who performs the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maintenance)
C. Masonry
D. Carpentry, and
E. Insulation/Asbestos abetment: and
For all commercial HVAC service and maintenance refrigeration where combined compressor tonnage does not exceed 40 tons. For water-cooled air conditioning where units do not exceed 25 tons, including piping of the component system and erection of water tower. For air-cooled air conditioning where units do not exceed 50 tons.
***This Job Title can only be used for work/Services on Systems/Product Lines/Equipment which are included on the Contractor's Contract***.</t>
  </si>
  <si>
    <t>Individual employed by the Contractor or Subcontractor who performs the assembly and installation of Integrated Microprocessor Controlled HVAC Product Systems, excluding any:
A. Electrical/Electrician Installation
B. Technician  Start-Up, Commissioning, Programming, Integration, and Maintenance (both Preventative and Remedial Maintenance) maintenance)
C. Masonry
D. Carpentry, and
E. Insulation/Asbestos abetment.
***This Job Title can only be used for work/Services on Systems/Product Lines/Equipment which are included on the Contractor's Contract***.</t>
  </si>
  <si>
    <t>Individual employed by the Contractor or Subcontractor who performs the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</si>
  <si>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and Installation of Integrated Microprocessor Controlled HVAC Product Systems, excluding any:
A. Electrical/Electrician Installation
B. Technician  Start-Up, Commissioning, Programming, Integration, and Maintenance (both Preventative and Remedial Maintenance)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</si>
  <si>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Fire Sprinkler Systems and Fire Suppression systems, excluding any:
A. Electrical/Electrician Installation
B. Technician  Start-Up, Commissioning, Programming, Integration, and Maintenance (both Preventative and Remedial Maintenance) maintenance)
C. Masonry
D. Carpentry, and
E. Insulation/Asbestos abement.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</si>
  <si>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</si>
  <si>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</si>
  <si>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Permanent Facility Perimeter Fencing Systems .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</si>
  <si>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Inmate Radio System, Public Address System, and Public Safety Digital Signage System.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</si>
  <si>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Sprinkler Systems and Fire Suppression System.
***This Job Title can only be used for work/Services on Systems/Product Lines/Equipment which are included on the Contractor's Contract***.</t>
  </si>
  <si>
    <t>Individual employed by the Contractor or Subcontractor who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</si>
  <si>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</si>
  <si>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Electronic Article Surveillance System, Electronic Identification System, and Guard Tour System. 
***This Job Title can only be used for work/Services on Systems/Product Lines/Equipment which are included on the Contractor's Contract***.</t>
  </si>
  <si>
    <t>Individual employed by the Contractor or Subcontractor who: 
1) Installs, runs, pulls, etc. Low Voltage Wiring,  Line Voltage Wiring, cable, fiber optics, etc. for all  Traffic and Transportation CCTV/Surveillance Camera Systems. 
2) Installs raceway, conduits, etc. for wire, cable, and fiber optics for Traffic  and Transportation CCTV/Surveillance Camera Systems. 
3) Installs/Mounts products onto poles, pads, etc. for Traffic  and Transportation CCTV/Surveillance Camera Systems.
***This Job Title can only be used for Work/Services on Systems which are included on the Contractor's Contract***.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</si>
  <si>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</si>
  <si>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Electronic Article Surveillance Systems, Electronic Identification Systems, and Guard Tour System.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</si>
  <si>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</si>
  <si>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 which are included on the Contractor's Contract***.</t>
  </si>
  <si>
    <t>Individual employed by the Contractor or Subcontractor who Starts-Up, Commissions, Programs,  Integrates, and Maintains (both Preventative and Remedial Maintenance) Fire Sprinkler Systems and Fire Suppression Systems.
***This Job Title can only be used for Work/Services on Systems which are included on the Contractor's Contract***.</t>
  </si>
  <si>
    <t>Individual employed by the Contractor or Subcontractor who Starts-Up, Commissions, Programs,  Integrates, and Maintains (both Preventative and Remedial Maintenance) Inmate Radio Systems, Public Address Systems, and Public Safety Digital Signage Systems.
***This Job Title can only be used for Work/Services on Systems which are included on the Contractor's Contract***.</t>
  </si>
  <si>
    <t>Individual employed by the Contractor or Subcontractor who Starts-Up, Commissions, Programs,  Integrates, and Maintains (both Preventative and Remedial Maintenance) Permanent Facility Perimeter Fencing Systems
***This Job Title can only be used for Work/Services on Systems which are included on the Contractor's Contract***.</t>
  </si>
  <si>
    <t>Individual employed by the Contractor who Starts-Up, Commissions, Programs,  Integrates, and Maintains (both Preventative and Remedial Maintenance) Nurse Call Systems, Personal Alarm Systems, and Time Management Systems.
***This Job Title can only be used for Work/Services on Systems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</si>
  <si>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</si>
  <si>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t>
  </si>
  <si>
    <t>Individual employed by the Contractor or Subcontractor who performs the assembly, installation, and maintenance (both preventative and remedial maintenance) of Integrated Microprocessor Controlled HVAC Product Systems, excluding any:
A. Electrical/Electrician Installation
B. Technician  Start-Up, Commissioning, Programming, Integration, and Maintenance (both Preventative and Remedial Maintenance)
C. Masonry
D. Carpentry, and
E. Insulation/Asbestos abetment.
***This Job Title can only be used for work/Services on Systems/Product Lines/Equipment which are included on the Contractor's Contract***.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</si>
  <si>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Permanent, Facility Perimeter Fencing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</si>
  <si>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Pump Systems and Emergency Communications/Mass Notification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</si>
  <si>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CCTV/Surveillance Camera Systems, Physical Access Control Systems, and Alarm and Signal Systems.
***This Job Title can only be used for work/Services on Systems/Product Lines/Equipment which are included on the Contractor's Contract***.</t>
  </si>
  <si>
    <t>Individual employed by the Contractor or Subcontractor who Starts-Up, Commissions, Programs, Integrates, Maintains (both preventative and remedial maintenance) Electrical Distribution and Control Systems.
***This Job Title can only be used for work/Services on Systems/Product Lines/Equipment which are included on the Contractor's Contract***.</t>
  </si>
  <si>
    <t>Individual employed by the Contractor or Subcontractor who Starts-Up, commissions, programs,  integrates, maintains (both preventative and remedial maintenance) Electronic Article Surveillance Systems, Electronic Identification Systems, and Guard Tour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</si>
  <si>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Command Center Systems,  Computer Aided Dispatch Systems, and Fire Station Alerting Systems.  
***This Job Title can only be used for work/Services on Systems/Product Lines/Equipment which are included on the Contractor's Contract*** .</t>
  </si>
  <si>
    <t>Individual employed by the Contractor or Subcontractor who Starts-Up, Commissions, Programs,  Integrates, and Maintains (both Preventative and Remedial Maintenance) Building Automation Systems, Energy Management Systems, and  Lighting Control/Occupancy Detecting Systems.
***This Job Title can only be used for work/Services on Systems/Product Lines/Equipment which are included on the Contractor's Contract***.</t>
  </si>
  <si>
    <t>2. Bidders Bidding Lot 1 or Lot 2 Must:
    A. Review their proposed NYS Net Pricing pages prior to submitting their Bid Proposal for the following words which May indicate references to 
         separate Travel Costs, Site Access Costs, etc. in the pricing:
         i. Travel
         ii. Meals
         iii. Lodging
         iv. Per Diem
         v. Travel &amp; Expenses
         vi. T&amp;E
         vii. Airfare
         viii. Mileage
         ix. Site Access
     B. Determine/Verify If these terms are for separate Travel Costs, Site Access Costs, etc., and
     C. If Yes to 2.B above, either:
          i.  If Bidding Lot 1, remove the entire line item from your proposed NYS Net Pricing Pages, or
          ii. If Bidding Lot 2, either:
             a.  Remove the aforementioned language from the corresponding line items, making them inclusive of all Travel Cost, Site Access Costs, 
                 etc., or
             b.  Remove the entire line item from your proposed NYS Net Pricing Pages.</t>
  </si>
  <si>
    <t>3. All Bidders Bidding Lot 1 or Lot 2Must:
    A. Review their proposed NYS Net Pricing pages prior to submitting their Bid Proposal for the following terms words which May indicate 
         separate shipping charges:
         i. Shipping
         ii. Handling
         iii. Packaging
         iv. Delivery
    B. Determine/Verify If these line items either are:
         i. Separate Shipping Charges, or
         ii. Merely describe some functional/specification aspect of the line item and therefore allowable (e.g. "ships in crate-no charge" would be 
             allowable). 
    C. If the answer is 'Yes' to 3.B.i above, Bidder Must either:
         i. Remove the reference to separate shipping charges, or
         ii. Remove the line item from their Proposed NYS Net Pricing Pages.</t>
  </si>
  <si>
    <t xml:space="preserve">Instructions:
Bidders Bidding Lot 2 who wish to Utilize Subcontractors and Offer a Subonctractor Percent (%) Markup Shall complete the following:
A. In the cell A5 below, please indicate the proposed not-to-exceed Subcontractor Percent (%) Markup over cost.
B. In Cell B5 below, list the Comparable Contract/Customer which the Proposed Subcontractor Percent (%) Markup is based off 
C. In Cell C5 below, list the Comparable Contract/Customer Percent (%) Markup for Subcontractor work. This is the Percent (%) Markup over a Subcontractor’s invoice that has been charged to the Comparable Contract/Customer as listed in cell B5. 
Please Note: Bidder/Contractor cannot list/propose Subcontractors Services for Products/Systems/Solutions which the Bidder/Contractor does not offer.  (e.g. Sprinkler Contractors cannot be offered on a contract where there are no sprinkler systems).    
Bidders may demonstrate Reasonableness of Price by offering NYS equal to or better Subcontractor Percent (%) Markup than the following: 
1.	Subcontractor Percent (%) Markups on any contracts awarded by GSA, Veteran's Administration (VA), Department of Defense (DOD), and other government entities,
2.	Subcontractor Percent (%) Markups on other state’s government contract, 
3.	Subcontractor Percent (%) Markups offered by Bidders to their Best Commercial Customer(s), and/or
4.	Reviewing other information deemed necessary by the Office of General Services </t>
  </si>
  <si>
    <t>Bidders Bidding Lot 2 May also propose Total Hourly Rates (for Business Hours) for the following Job Titles Which Are Not Included in NYS DOL Prevailing Wage Rate Schedules:
a.  Trainer
b.  Advanced Trainer 
For both Training and Advanced training, Bidders shall insert:
i.   Class Size (# of People), and
ii.  Length of Class (# of Hours)</t>
  </si>
  <si>
    <t>Programming Services are modifications or additions to Source Code</t>
  </si>
  <si>
    <t xml:space="preserve">Any Bidder Bidding Lot 1 Must 
A. Review their Proposed NYS Net Pricing pages prior to submitting their Bid Proposal for the following terms:
          i. Installation/install, 
          ii. Integration/integrate
          iii. Service
          iv. implement
          v. Customize/custom
          vi. consult
          vii. Maintenancen/maint
          viii. repair
          ix. replace
          x. project manager
          xi. Start-Up
          xii. Commission
          xiii. professional Service  
     B. If the Bidder locates these terms in its proposed NYS Net Pricing Pages, determine/verify If these terms are for Services/Labor 
          Rates, and
     C. If the Bidder determines these are for Services/Labor Rates, remove these line items from their proposed NYS Net Pricing Pages. </t>
  </si>
  <si>
    <t xml:space="preserve">Please Note: Software Maintenance and Software Support are all “Maintenance” and cannot be offered on Lot 1 Equipment Only Contracts.  </t>
  </si>
  <si>
    <t>Bidder's Name</t>
  </si>
  <si>
    <t>(Only select either Lot 1 under or Lot 2. Bidders indicating both Lot 1 and Lot 2 may have their bids disqualified)</t>
  </si>
  <si>
    <t>Bidder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</si>
</sst>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9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b/>
      <sz val="12"/>
      <name val="Times New Roman"/>
      <family val="1"/>
    </font>
    <font>
      <sz val="12"/>
      <name val="Times New Roman"/>
      <family val="1"/>
    </font>
    <font>
      <sz val="8"/>
      <name val="Arial"/>
      <family val="2"/>
    </font>
    <font>
      <b/>
      <u/>
      <sz val="12"/>
      <name val="Times New Roman Bold"/>
    </font>
    <font>
      <sz val="12"/>
      <name val="Symbol"/>
      <family val="1"/>
      <charset val="2"/>
    </font>
    <font>
      <sz val="7"/>
      <name val="Times New Roman"/>
      <family val="1"/>
    </font>
    <font>
      <sz val="10"/>
      <name val="Times New Roman"/>
      <family val="1"/>
    </font>
    <font>
      <sz val="10"/>
      <name val="Arial"/>
      <family val="2"/>
    </font>
    <font>
      <b/>
      <sz val="10"/>
      <name val="Arial"/>
      <family val="2"/>
    </font>
    <font>
      <sz val="12"/>
      <name val="Times New Roman"/>
      <family val="1"/>
      <charset val="2"/>
    </font>
    <font>
      <b/>
      <sz val="14"/>
      <name val="Arial"/>
      <family val="2"/>
    </font>
    <font>
      <b/>
      <sz val="12"/>
      <name val="Arial"/>
      <family val="2"/>
    </font>
    <font>
      <b/>
      <sz val="16"/>
      <name val="Arial"/>
      <family val="2"/>
    </font>
    <font>
      <i/>
      <sz val="12"/>
      <name val="Times New Roman"/>
      <family val="1"/>
    </font>
    <font>
      <sz val="12"/>
      <color theme="1"/>
      <name val="Times New Roman"/>
      <family val="1"/>
    </font>
    <font>
      <sz val="7"/>
      <color theme="1"/>
      <name val="Times New Roman"/>
      <family val="1"/>
    </font>
    <font>
      <sz val="10"/>
      <color theme="1"/>
      <name val="Arial"/>
      <family val="2"/>
    </font>
    <font>
      <sz val="11"/>
      <name val="Calibri"/>
      <family val="2"/>
      <scheme val="minor"/>
    </font>
    <font>
      <sz val="11"/>
      <color rgb="FF000000"/>
      <name val="Calibri"/>
      <family val="2"/>
      <scheme val="minor"/>
    </font>
    <font>
      <b/>
      <sz val="11"/>
      <color theme="1"/>
      <name val="Calibri"/>
      <family val="2"/>
      <scheme val="minor"/>
    </font>
    <font>
      <sz val="11"/>
      <name val="Arial"/>
      <family val="2"/>
    </font>
    <font>
      <b/>
      <sz val="14"/>
      <color theme="0"/>
      <name val="Arial"/>
      <family val="2"/>
    </font>
    <font>
      <b/>
      <sz val="11"/>
      <color theme="0"/>
      <name val="Arial"/>
      <family val="2"/>
    </font>
    <font>
      <sz val="10"/>
      <name val="Arial"/>
      <family val="2"/>
    </font>
    <font>
      <sz val="10"/>
      <color theme="1"/>
      <name val="Calibri"/>
      <family val="2"/>
      <scheme val="minor"/>
    </font>
    <font>
      <b/>
      <sz val="10"/>
      <color theme="1"/>
      <name val="Arial"/>
      <family val="2"/>
    </font>
    <font>
      <b/>
      <sz val="14"/>
      <color theme="1"/>
      <name val="Calibri"/>
      <family val="2"/>
      <scheme val="minor"/>
    </font>
    <font>
      <b/>
      <sz val="22"/>
      <color theme="1"/>
      <name val="Calibri"/>
      <family val="2"/>
      <scheme val="minor"/>
    </font>
    <font>
      <sz val="12"/>
      <color theme="1"/>
      <name val="Calibri"/>
      <family val="2"/>
      <scheme val="minor"/>
    </font>
    <font>
      <u/>
      <sz val="12"/>
      <color theme="1"/>
      <name val="Calibri"/>
      <family val="2"/>
      <scheme val="minor"/>
    </font>
    <font>
      <sz val="8"/>
      <color rgb="FF000000"/>
      <name val="Arial"/>
      <family val="2"/>
    </font>
    <font>
      <b/>
      <sz val="16"/>
      <color theme="1"/>
      <name val="Calibri"/>
      <family val="2"/>
      <scheme val="minor"/>
    </font>
    <font>
      <b/>
      <sz val="16"/>
      <name val="Calibri"/>
      <family val="2"/>
      <scheme val="minor"/>
    </font>
    <font>
      <u/>
      <sz val="11"/>
      <color theme="1"/>
      <name val="Calibri"/>
      <family val="2"/>
      <scheme val="minor"/>
    </font>
    <font>
      <b/>
      <sz val="11"/>
      <name val="Calibri"/>
      <family val="2"/>
      <scheme val="minor"/>
    </font>
    <font>
      <u/>
      <sz val="11"/>
      <name val="Calibri"/>
      <family val="2"/>
      <scheme val="minor"/>
    </font>
    <font>
      <sz val="11"/>
      <name val="The Arial"/>
    </font>
    <font>
      <b/>
      <sz val="11"/>
      <name val="The Arial"/>
    </font>
    <font>
      <sz val="11"/>
      <name val="Times New Roman"/>
      <family val="1"/>
    </font>
    <font>
      <b/>
      <u/>
      <sz val="11"/>
      <name val="The Arial"/>
    </font>
    <font>
      <sz val="14"/>
      <name val="Arial"/>
      <family val="2"/>
    </font>
    <font>
      <sz val="10"/>
      <color rgb="FF000000"/>
      <name val="Arial"/>
      <family val="2"/>
    </font>
    <font>
      <i/>
      <sz val="10"/>
      <color theme="1"/>
      <name val="Arial"/>
      <family val="2"/>
    </font>
    <font>
      <sz val="9"/>
      <color rgb="FF000000"/>
      <name val="Arial"/>
      <family val="2"/>
    </font>
    <font>
      <b/>
      <u/>
      <sz val="12"/>
      <name val="Times New Roman"/>
      <family val="1"/>
    </font>
    <font>
      <b/>
      <sz val="14"/>
      <color indexed="81"/>
      <name val="Tahoma"/>
      <family val="2"/>
    </font>
    <font>
      <sz val="14"/>
      <color indexed="81"/>
      <name val="Tahoma"/>
      <family val="2"/>
    </font>
    <font>
      <b/>
      <sz val="14"/>
      <name val="Times New Roman"/>
      <family val="1"/>
    </font>
    <font>
      <sz val="14"/>
      <name val="Times New Roman"/>
      <family val="1"/>
    </font>
    <font>
      <b/>
      <sz val="16"/>
      <name val="Times New Roman"/>
      <family val="1"/>
    </font>
    <font>
      <sz val="16"/>
      <name val="Times New Roman"/>
      <family val="1"/>
    </font>
    <font>
      <b/>
      <u/>
      <sz val="11"/>
      <name val="Times New Roman Bold"/>
    </font>
    <font>
      <b/>
      <u/>
      <sz val="16"/>
      <name val="Times New Roman"/>
      <family val="1"/>
    </font>
    <font>
      <b/>
      <sz val="11"/>
      <name val="Times New Roman"/>
      <family val="1"/>
    </font>
    <font>
      <i/>
      <sz val="10"/>
      <name val="Arial"/>
      <family val="2"/>
    </font>
    <font>
      <b/>
      <sz val="11"/>
      <name val="Arial"/>
      <family val="2"/>
    </font>
  </fonts>
  <fills count="19">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CCFFCC"/>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8">
    <xf numFmtId="0" fontId="0" fillId="0" borderId="0"/>
    <xf numFmtId="9" fontId="38" fillId="0" borderId="0" applyFont="0" applyFill="0" applyBorder="0" applyAlignment="0" applyProtection="0"/>
    <xf numFmtId="0" fontId="37" fillId="0" borderId="0"/>
    <xf numFmtId="44" fontId="37" fillId="0" borderId="0" applyFont="0" applyFill="0" applyBorder="0" applyAlignment="0" applyProtection="0"/>
    <xf numFmtId="0" fontId="36" fillId="0" borderId="0"/>
    <xf numFmtId="44" fontId="36" fillId="0" borderId="0" applyFont="0" applyFill="0" applyBorder="0" applyAlignment="0" applyProtection="0"/>
    <xf numFmtId="0" fontId="38" fillId="0" borderId="0"/>
    <xf numFmtId="44" fontId="63" fillId="0" borderId="0" applyFont="0" applyFill="0" applyBorder="0" applyAlignment="0" applyProtection="0"/>
  </cellStyleXfs>
  <cellXfs count="570">
    <xf numFmtId="0" fontId="0" fillId="0" borderId="0" xfId="0"/>
    <xf numFmtId="0" fontId="40" fillId="2" borderId="1" xfId="0" applyFont="1" applyFill="1" applyBorder="1" applyAlignment="1">
      <alignment horizontal="center"/>
    </xf>
    <xf numFmtId="0" fontId="41" fillId="0" borderId="0" xfId="0" applyFont="1" applyAlignment="1"/>
    <xf numFmtId="0" fontId="0" fillId="0" borderId="0" xfId="0" applyAlignment="1">
      <alignment horizontal="left" vertical="top"/>
    </xf>
    <xf numFmtId="0" fontId="44" fillId="0" borderId="0" xfId="0" applyFont="1" applyAlignment="1">
      <alignment horizontal="left" vertical="top"/>
    </xf>
    <xf numFmtId="0" fontId="0" fillId="0" borderId="0" xfId="0" applyAlignment="1">
      <alignment horizontal="left" vertical="top"/>
    </xf>
    <xf numFmtId="0" fontId="41" fillId="0" borderId="0" xfId="0" applyFont="1" applyAlignment="1">
      <alignment horizontal="left" vertical="top"/>
    </xf>
    <xf numFmtId="0" fontId="44" fillId="0" borderId="0" xfId="0" applyFont="1" applyAlignment="1">
      <alignment horizontal="left" vertical="top"/>
    </xf>
    <xf numFmtId="0" fontId="0" fillId="0" borderId="0" xfId="0" applyAlignment="1">
      <alignment horizontal="left" vertical="top"/>
    </xf>
    <xf numFmtId="0" fontId="41" fillId="0" borderId="0" xfId="0" applyFont="1" applyAlignment="1">
      <alignment horizontal="left" vertical="top"/>
    </xf>
    <xf numFmtId="0" fontId="44" fillId="0" borderId="0" xfId="0" applyFont="1" applyAlignment="1">
      <alignment horizontal="left" vertical="top"/>
    </xf>
    <xf numFmtId="0" fontId="0" fillId="0" borderId="0" xfId="0" applyAlignment="1">
      <alignment horizontal="left" vertical="top"/>
    </xf>
    <xf numFmtId="0" fontId="41" fillId="0" borderId="5" xfId="0" applyFont="1" applyBorder="1" applyAlignment="1"/>
    <xf numFmtId="0" fontId="0" fillId="0" borderId="0" xfId="0" applyAlignment="1">
      <alignment horizontal="left" vertical="top"/>
    </xf>
    <xf numFmtId="0" fontId="0" fillId="0" borderId="0" xfId="0" applyFill="1" applyAlignment="1">
      <alignment horizontal="left" vertical="top"/>
    </xf>
    <xf numFmtId="0" fontId="41" fillId="0" borderId="0" xfId="0" applyFont="1" applyAlignment="1">
      <alignment wrapText="1"/>
    </xf>
    <xf numFmtId="0" fontId="0" fillId="0" borderId="0" xfId="0"/>
    <xf numFmtId="0" fontId="0" fillId="0" borderId="0" xfId="0" applyAlignment="1"/>
    <xf numFmtId="0" fontId="48" fillId="0" borderId="0" xfId="0" applyFont="1" applyBorder="1" applyAlignment="1">
      <alignment horizontal="right" vertical="top"/>
    </xf>
    <xf numFmtId="0" fontId="0" fillId="0" borderId="0" xfId="0" applyBorder="1" applyAlignment="1">
      <alignment horizontal="left" vertical="top"/>
    </xf>
    <xf numFmtId="0" fontId="48" fillId="0" borderId="0" xfId="0" applyFont="1" applyAlignment="1">
      <alignment vertical="top"/>
    </xf>
    <xf numFmtId="0" fontId="48" fillId="0" borderId="0" xfId="0" applyFont="1" applyBorder="1" applyAlignment="1">
      <alignment horizontal="center" vertical="top"/>
    </xf>
    <xf numFmtId="0" fontId="47" fillId="0" borderId="1" xfId="0" applyFont="1" applyBorder="1" applyAlignment="1" applyProtection="1">
      <alignment wrapText="1"/>
      <protection locked="0"/>
    </xf>
    <xf numFmtId="0" fontId="0" fillId="0" borderId="1" xfId="0" applyBorder="1" applyAlignment="1" applyProtection="1">
      <alignment wrapText="1"/>
      <protection locked="0"/>
    </xf>
    <xf numFmtId="0" fontId="41" fillId="0" borderId="0" xfId="0" applyFont="1" applyBorder="1" applyAlignment="1">
      <alignment wrapText="1"/>
    </xf>
    <xf numFmtId="0" fontId="41" fillId="0" borderId="5" xfId="0" applyFont="1" applyBorder="1" applyAlignment="1">
      <alignment wrapText="1"/>
    </xf>
    <xf numFmtId="0" fontId="41" fillId="0" borderId="6" xfId="0" applyFont="1" applyBorder="1" applyAlignment="1">
      <alignment wrapText="1"/>
    </xf>
    <xf numFmtId="0" fontId="0" fillId="0" borderId="6" xfId="0" applyBorder="1" applyAlignment="1">
      <alignment wrapText="1"/>
    </xf>
    <xf numFmtId="0" fontId="40" fillId="0" borderId="1" xfId="0" applyFont="1" applyBorder="1" applyAlignment="1">
      <alignment horizontal="right" vertical="top"/>
    </xf>
    <xf numFmtId="0" fontId="41" fillId="0" borderId="0" xfId="0" applyFont="1" applyFill="1"/>
    <xf numFmtId="0" fontId="41" fillId="0" borderId="0" xfId="0" applyFont="1" applyFill="1" applyAlignment="1">
      <alignment horizontal="left" vertical="top"/>
    </xf>
    <xf numFmtId="0" fontId="41" fillId="0" borderId="0" xfId="0" applyFont="1" applyBorder="1" applyAlignment="1">
      <alignment horizontal="center" wrapText="1"/>
    </xf>
    <xf numFmtId="0" fontId="0" fillId="0" borderId="0" xfId="0" applyBorder="1" applyAlignment="1">
      <alignment wrapText="1"/>
    </xf>
    <xf numFmtId="0" fontId="41" fillId="0" borderId="0" xfId="0" applyFont="1" applyBorder="1" applyAlignment="1"/>
    <xf numFmtId="0" fontId="0" fillId="0" borderId="1" xfId="0" applyBorder="1" applyAlignment="1" applyProtection="1">
      <alignment horizontal="center" vertical="top"/>
      <protection locked="0"/>
    </xf>
    <xf numFmtId="0" fontId="54" fillId="0" borderId="0" xfId="0" applyFont="1" applyAlignment="1">
      <alignment vertical="center"/>
    </xf>
    <xf numFmtId="0" fontId="41" fillId="0" borderId="0" xfId="0" applyFont="1" applyFill="1" applyBorder="1" applyAlignment="1">
      <alignment horizontal="left" vertical="top" wrapText="1"/>
    </xf>
    <xf numFmtId="0" fontId="41" fillId="0" borderId="1" xfId="0" applyFont="1" applyBorder="1" applyProtection="1">
      <protection locked="0"/>
    </xf>
    <xf numFmtId="0" fontId="39" fillId="0" borderId="0" xfId="0" applyFont="1" applyBorder="1" applyAlignment="1">
      <alignment horizontal="right" vertical="top"/>
    </xf>
    <xf numFmtId="0" fontId="38" fillId="0" borderId="2" xfId="0" applyFont="1" applyBorder="1" applyAlignment="1" applyProtection="1">
      <alignment horizontal="center" vertical="top"/>
      <protection locked="0"/>
    </xf>
    <xf numFmtId="0" fontId="38" fillId="0" borderId="1" xfId="0" applyFont="1" applyBorder="1" applyAlignment="1" applyProtection="1">
      <alignment horizontal="center" vertical="top"/>
      <protection locked="0"/>
    </xf>
    <xf numFmtId="0" fontId="0" fillId="0" borderId="1" xfId="0" applyBorder="1" applyAlignment="1">
      <alignment horizontal="left" vertical="top"/>
    </xf>
    <xf numFmtId="0" fontId="39" fillId="0" borderId="1" xfId="0" applyFont="1" applyBorder="1" applyAlignment="1">
      <alignment horizontal="right" vertical="top"/>
    </xf>
    <xf numFmtId="0" fontId="0" fillId="0" borderId="0" xfId="0"/>
    <xf numFmtId="0" fontId="39" fillId="2" borderId="1" xfId="0" applyFont="1" applyFill="1" applyBorder="1" applyAlignment="1">
      <alignment horizontal="center"/>
    </xf>
    <xf numFmtId="0" fontId="41" fillId="0" borderId="1" xfId="0" applyFont="1" applyBorder="1" applyAlignment="1" applyProtection="1">
      <alignment horizontal="center"/>
      <protection locked="0"/>
    </xf>
    <xf numFmtId="0" fontId="54" fillId="0" borderId="0" xfId="0" applyFont="1" applyAlignment="1">
      <alignment vertical="center"/>
    </xf>
    <xf numFmtId="0" fontId="0" fillId="0" borderId="0" xfId="0"/>
    <xf numFmtId="0" fontId="0" fillId="0" borderId="0" xfId="0"/>
    <xf numFmtId="0" fontId="36" fillId="0" borderId="0" xfId="4"/>
    <xf numFmtId="164" fontId="36" fillId="0" borderId="0" xfId="4" applyNumberFormat="1"/>
    <xf numFmtId="0" fontId="36" fillId="0" borderId="1" xfId="4" applyFont="1" applyBorder="1"/>
    <xf numFmtId="164" fontId="36" fillId="0" borderId="1" xfId="4" applyNumberFormat="1" applyFont="1" applyBorder="1"/>
    <xf numFmtId="0" fontId="36" fillId="0" borderId="1" xfId="4" applyFont="1" applyBorder="1" applyAlignment="1">
      <alignment wrapText="1"/>
    </xf>
    <xf numFmtId="0" fontId="36" fillId="0" borderId="0" xfId="4" applyBorder="1"/>
    <xf numFmtId="8" fontId="36" fillId="0" borderId="1" xfId="4" applyNumberFormat="1" applyFont="1" applyBorder="1"/>
    <xf numFmtId="8" fontId="36" fillId="10" borderId="1" xfId="4" applyNumberFormat="1" applyFont="1" applyFill="1" applyBorder="1"/>
    <xf numFmtId="0" fontId="56" fillId="0" borderId="0" xfId="4" applyFont="1"/>
    <xf numFmtId="164" fontId="56" fillId="0" borderId="0" xfId="4" applyNumberFormat="1" applyFont="1"/>
    <xf numFmtId="0" fontId="36" fillId="0" borderId="0" xfId="4" applyFont="1"/>
    <xf numFmtId="164" fontId="36" fillId="0" borderId="0" xfId="4" applyNumberFormat="1" applyFont="1"/>
    <xf numFmtId="0" fontId="36" fillId="0" borderId="1" xfId="4" applyBorder="1"/>
    <xf numFmtId="10" fontId="56" fillId="0" borderId="0" xfId="4" applyNumberFormat="1" applyFont="1"/>
    <xf numFmtId="10" fontId="36" fillId="0" borderId="0" xfId="4" applyNumberFormat="1" applyFont="1"/>
    <xf numFmtId="10" fontId="36" fillId="0" borderId="0" xfId="4" applyNumberFormat="1"/>
    <xf numFmtId="8" fontId="36" fillId="0" borderId="0" xfId="4" applyNumberFormat="1"/>
    <xf numFmtId="8" fontId="36" fillId="0" borderId="0" xfId="4" applyNumberFormat="1" applyFont="1"/>
    <xf numFmtId="0" fontId="58" fillId="0" borderId="0" xfId="0" applyFont="1"/>
    <xf numFmtId="8" fontId="36" fillId="0" borderId="1" xfId="4" applyNumberFormat="1" applyBorder="1"/>
    <xf numFmtId="0" fontId="0" fillId="0" borderId="2" xfId="0" applyBorder="1" applyAlignment="1" applyProtection="1">
      <alignment horizontal="center" vertical="top"/>
      <protection locked="0"/>
    </xf>
    <xf numFmtId="0" fontId="54" fillId="0" borderId="0" xfId="0" applyFont="1" applyAlignment="1">
      <alignment vertical="center"/>
    </xf>
    <xf numFmtId="0" fontId="44" fillId="0" borderId="0" xfId="0" applyFont="1" applyBorder="1" applyAlignment="1">
      <alignment horizontal="left" vertical="top"/>
    </xf>
    <xf numFmtId="0" fontId="36" fillId="0" borderId="15" xfId="4" applyBorder="1"/>
    <xf numFmtId="0" fontId="65" fillId="0" borderId="0" xfId="4" applyFont="1"/>
    <xf numFmtId="0" fontId="36" fillId="0" borderId="16" xfId="4" applyBorder="1"/>
    <xf numFmtId="0" fontId="36" fillId="0" borderId="18" xfId="4" applyBorder="1"/>
    <xf numFmtId="8" fontId="70" fillId="0" borderId="0" xfId="0" applyNumberFormat="1" applyFont="1"/>
    <xf numFmtId="0" fontId="36" fillId="0" borderId="0" xfId="4" applyFont="1" applyAlignment="1">
      <alignment horizontal="right"/>
    </xf>
    <xf numFmtId="0" fontId="36" fillId="0" borderId="1" xfId="4" applyNumberFormat="1" applyFont="1" applyBorder="1"/>
    <xf numFmtId="164" fontId="58" fillId="0" borderId="0" xfId="0" applyNumberFormat="1" applyFont="1"/>
    <xf numFmtId="0" fontId="36" fillId="0" borderId="1" xfId="4" applyNumberFormat="1" applyBorder="1"/>
    <xf numFmtId="0" fontId="36" fillId="0" borderId="0" xfId="4" applyNumberFormat="1"/>
    <xf numFmtId="164" fontId="36" fillId="0" borderId="1" xfId="4" applyNumberFormat="1" applyBorder="1"/>
    <xf numFmtId="0" fontId="76"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0" fillId="0" borderId="0" xfId="0" applyFill="1" applyBorder="1" applyAlignment="1">
      <alignment horizontal="left" vertical="top"/>
    </xf>
    <xf numFmtId="0" fontId="36" fillId="10" borderId="1" xfId="4" applyFont="1" applyFill="1" applyBorder="1"/>
    <xf numFmtId="0" fontId="36" fillId="10" borderId="1" xfId="4" applyFill="1" applyBorder="1"/>
    <xf numFmtId="0" fontId="36" fillId="10" borderId="1" xfId="4" applyNumberFormat="1" applyFont="1" applyFill="1" applyBorder="1"/>
    <xf numFmtId="164" fontId="36" fillId="10" borderId="1" xfId="4" applyNumberFormat="1" applyFont="1" applyFill="1" applyBorder="1"/>
    <xf numFmtId="164" fontId="58" fillId="0" borderId="1" xfId="0" applyNumberFormat="1" applyFont="1" applyBorder="1"/>
    <xf numFmtId="0" fontId="0" fillId="0" borderId="0" xfId="0" applyAlignment="1"/>
    <xf numFmtId="0" fontId="38" fillId="0" borderId="0" xfId="0" applyFont="1" applyAlignment="1"/>
    <xf numFmtId="0" fontId="81" fillId="0" borderId="12" xfId="0" applyFont="1" applyFill="1" applyBorder="1" applyAlignment="1">
      <alignment horizontal="left" vertical="center" wrapText="1"/>
    </xf>
    <xf numFmtId="0" fontId="0" fillId="0" borderId="12" xfId="0" applyBorder="1" applyAlignment="1">
      <alignment wrapText="1"/>
    </xf>
    <xf numFmtId="0" fontId="56" fillId="0" borderId="9" xfId="0" applyFont="1" applyBorder="1" applyAlignment="1">
      <alignment vertical="center" wrapText="1"/>
    </xf>
    <xf numFmtId="0" fontId="56" fillId="0" borderId="12" xfId="0" applyFont="1" applyBorder="1" applyAlignment="1">
      <alignment vertical="center" wrapText="1"/>
    </xf>
    <xf numFmtId="0" fontId="56" fillId="0" borderId="12" xfId="0" applyFont="1" applyFill="1" applyBorder="1" applyAlignment="1">
      <alignment vertical="center" wrapText="1"/>
    </xf>
    <xf numFmtId="0" fontId="81" fillId="0" borderId="21" xfId="0" applyFont="1" applyBorder="1" applyAlignment="1">
      <alignment horizontal="justify" vertical="center" wrapText="1"/>
    </xf>
    <xf numFmtId="0" fontId="56" fillId="0" borderId="22" xfId="0" applyFont="1" applyBorder="1" applyAlignment="1">
      <alignment vertical="center" wrapText="1"/>
    </xf>
    <xf numFmtId="0" fontId="56" fillId="0" borderId="21" xfId="0" applyFont="1" applyBorder="1" applyAlignment="1">
      <alignment vertical="center" wrapText="1"/>
    </xf>
    <xf numFmtId="0" fontId="81" fillId="0" borderId="21" xfId="0" applyFont="1" applyBorder="1" applyAlignment="1">
      <alignment vertical="center" wrapText="1"/>
    </xf>
    <xf numFmtId="0" fontId="81" fillId="0" borderId="12" xfId="0" applyFont="1" applyBorder="1" applyAlignment="1">
      <alignment vertical="center" wrapText="1"/>
    </xf>
    <xf numFmtId="0" fontId="0" fillId="0" borderId="12" xfId="0" applyBorder="1"/>
    <xf numFmtId="0" fontId="38" fillId="0" borderId="21" xfId="0" applyFont="1" applyBorder="1" applyAlignment="1">
      <alignment vertical="center" wrapText="1"/>
    </xf>
    <xf numFmtId="0" fontId="38" fillId="0" borderId="22" xfId="0" applyFont="1" applyBorder="1" applyAlignment="1">
      <alignment vertical="center" wrapText="1"/>
    </xf>
    <xf numFmtId="0" fontId="38" fillId="0" borderId="9" xfId="0" applyFont="1" applyBorder="1" applyAlignment="1">
      <alignment vertical="center" wrapText="1"/>
    </xf>
    <xf numFmtId="0" fontId="38" fillId="0" borderId="12" xfId="0" applyFont="1" applyBorder="1" applyAlignment="1">
      <alignment vertical="center" wrapText="1"/>
    </xf>
    <xf numFmtId="0" fontId="39" fillId="0" borderId="7" xfId="0" applyFont="1" applyFill="1" applyBorder="1" applyAlignment="1">
      <alignment horizontal="center" vertical="top" wrapText="1"/>
    </xf>
    <xf numFmtId="0" fontId="39" fillId="0" borderId="8" xfId="0" applyFont="1" applyFill="1" applyBorder="1" applyAlignment="1">
      <alignment horizontal="center" vertical="top" wrapText="1"/>
    </xf>
    <xf numFmtId="0" fontId="39" fillId="0" borderId="9" xfId="0" applyFont="1" applyFill="1" applyBorder="1" applyAlignment="1">
      <alignment horizontal="center" vertical="top" wrapText="1"/>
    </xf>
    <xf numFmtId="0" fontId="56" fillId="0" borderId="13" xfId="0" applyFont="1" applyFill="1" applyBorder="1" applyAlignment="1">
      <alignment vertical="center" wrapText="1"/>
    </xf>
    <xf numFmtId="0" fontId="38" fillId="0" borderId="13" xfId="0" applyFont="1" applyBorder="1" applyAlignment="1">
      <alignment vertical="center" wrapText="1"/>
    </xf>
    <xf numFmtId="44" fontId="41" fillId="0" borderId="1" xfId="7" applyFont="1" applyBorder="1" applyProtection="1">
      <protection locked="0"/>
    </xf>
    <xf numFmtId="44" fontId="41" fillId="5" borderId="1" xfId="7" applyFont="1" applyFill="1" applyBorder="1"/>
    <xf numFmtId="0" fontId="38" fillId="0" borderId="0" xfId="6" applyAlignment="1">
      <alignment horizontal="left" vertical="top"/>
    </xf>
    <xf numFmtId="0" fontId="48" fillId="0" borderId="0" xfId="6" applyFont="1" applyBorder="1" applyAlignment="1">
      <alignment horizontal="center" vertical="top"/>
    </xf>
    <xf numFmtId="0" fontId="48" fillId="0" borderId="0" xfId="6" applyFont="1" applyAlignment="1">
      <alignment vertical="top"/>
    </xf>
    <xf numFmtId="0" fontId="38" fillId="0" borderId="1" xfId="6" applyFont="1" applyBorder="1" applyAlignment="1" applyProtection="1">
      <alignment horizontal="center" vertical="top"/>
      <protection locked="0"/>
    </xf>
    <xf numFmtId="0" fontId="38" fillId="0" borderId="1" xfId="6" applyBorder="1" applyAlignment="1" applyProtection="1">
      <alignment horizontal="center" vertical="top"/>
      <protection locked="0"/>
    </xf>
    <xf numFmtId="0" fontId="48" fillId="0" borderId="0" xfId="6" applyFont="1" applyBorder="1" applyAlignment="1">
      <alignment horizontal="right" vertical="top"/>
    </xf>
    <xf numFmtId="0" fontId="38" fillId="0" borderId="0" xfId="6" applyBorder="1" applyAlignment="1">
      <alignment horizontal="left" vertical="top"/>
    </xf>
    <xf numFmtId="0" fontId="41" fillId="0" borderId="0" xfId="6" applyFont="1" applyFill="1"/>
    <xf numFmtId="0" fontId="41" fillId="0" borderId="0" xfId="6" applyFont="1" applyFill="1" applyBorder="1" applyAlignment="1">
      <alignment horizontal="left" vertical="top" wrapText="1"/>
    </xf>
    <xf numFmtId="0" fontId="38" fillId="0" borderId="0" xfId="6" applyFill="1" applyAlignment="1">
      <alignment horizontal="left" vertical="top"/>
    </xf>
    <xf numFmtId="0" fontId="39" fillId="0" borderId="0" xfId="6" applyFont="1" applyFill="1" applyBorder="1" applyAlignment="1">
      <alignment horizontal="center" vertical="top" wrapText="1"/>
    </xf>
    <xf numFmtId="0" fontId="41" fillId="0" borderId="0" xfId="6" applyFont="1" applyBorder="1" applyAlignment="1">
      <alignment horizontal="center" wrapText="1"/>
    </xf>
    <xf numFmtId="0" fontId="44" fillId="0" borderId="0" xfId="6" applyFont="1" applyAlignment="1">
      <alignment horizontal="left" vertical="top"/>
    </xf>
    <xf numFmtId="0" fontId="41" fillId="0" borderId="5" xfId="6" applyFont="1" applyBorder="1" applyAlignment="1">
      <alignment wrapText="1"/>
    </xf>
    <xf numFmtId="0" fontId="41" fillId="0" borderId="0" xfId="6" applyFont="1" applyAlignment="1">
      <alignment wrapText="1"/>
    </xf>
    <xf numFmtId="0" fontId="41" fillId="0" borderId="6" xfId="6" applyFont="1" applyBorder="1" applyAlignment="1">
      <alignment wrapText="1"/>
    </xf>
    <xf numFmtId="0" fontId="38" fillId="0" borderId="6" xfId="6" applyBorder="1" applyAlignment="1">
      <alignment wrapText="1"/>
    </xf>
    <xf numFmtId="0" fontId="41" fillId="0" borderId="0" xfId="6" applyFont="1" applyBorder="1" applyAlignment="1">
      <alignment wrapText="1"/>
    </xf>
    <xf numFmtId="0" fontId="38" fillId="0" borderId="0" xfId="6" applyBorder="1" applyAlignment="1">
      <alignment wrapText="1"/>
    </xf>
    <xf numFmtId="0" fontId="41" fillId="0" borderId="0" xfId="6" applyFont="1" applyAlignment="1">
      <alignment horizontal="left" vertical="top"/>
    </xf>
    <xf numFmtId="0" fontId="38" fillId="0" borderId="0" xfId="6"/>
    <xf numFmtId="0" fontId="76" fillId="0" borderId="0" xfId="6" applyFont="1" applyFill="1" applyBorder="1" applyAlignment="1">
      <alignment horizontal="left" vertical="top" wrapText="1"/>
    </xf>
    <xf numFmtId="0" fontId="44" fillId="0" borderId="0" xfId="6" applyFont="1" applyBorder="1" applyAlignment="1">
      <alignment horizontal="left" vertical="top"/>
    </xf>
    <xf numFmtId="0" fontId="41" fillId="0" borderId="0" xfId="6" applyFont="1" applyBorder="1" applyAlignment="1"/>
    <xf numFmtId="0" fontId="41" fillId="0" borderId="0" xfId="6" applyFont="1" applyFill="1" applyAlignment="1">
      <alignment horizontal="left" vertical="top"/>
    </xf>
    <xf numFmtId="0" fontId="38" fillId="15" borderId="2" xfId="6" applyFont="1" applyFill="1" applyBorder="1" applyAlignment="1" applyProtection="1">
      <alignment horizontal="center" vertical="top"/>
      <protection locked="0"/>
    </xf>
    <xf numFmtId="0" fontId="38" fillId="15" borderId="2" xfId="6" applyFill="1" applyBorder="1" applyAlignment="1" applyProtection="1">
      <alignment horizontal="center" vertical="top"/>
      <protection locked="0"/>
    </xf>
    <xf numFmtId="0" fontId="38" fillId="15" borderId="1" xfId="6" applyFont="1" applyFill="1" applyBorder="1" applyAlignment="1" applyProtection="1">
      <alignment horizontal="center" vertical="top"/>
      <protection locked="0"/>
    </xf>
    <xf numFmtId="0" fontId="38" fillId="15" borderId="1" xfId="6" applyFill="1" applyBorder="1" applyAlignment="1" applyProtection="1">
      <alignment horizontal="center" vertical="top"/>
      <protection locked="0"/>
    </xf>
    <xf numFmtId="0" fontId="38" fillId="0" borderId="28" xfId="6" applyFont="1" applyBorder="1" applyAlignment="1" applyProtection="1">
      <alignment horizontal="center" vertical="top"/>
      <protection locked="0"/>
    </xf>
    <xf numFmtId="0" fontId="38" fillId="0" borderId="28" xfId="6" applyBorder="1" applyAlignment="1" applyProtection="1">
      <alignment horizontal="center" vertical="top"/>
      <protection locked="0"/>
    </xf>
    <xf numFmtId="9" fontId="36" fillId="16" borderId="1" xfId="1" applyFont="1" applyFill="1" applyBorder="1" applyProtection="1">
      <protection locked="0"/>
    </xf>
    <xf numFmtId="10" fontId="36" fillId="16" borderId="1" xfId="4" applyNumberFormat="1" applyFont="1" applyFill="1" applyBorder="1" applyProtection="1">
      <protection locked="0"/>
    </xf>
    <xf numFmtId="10" fontId="36" fillId="16" borderId="2" xfId="4" applyNumberFormat="1" applyFont="1" applyFill="1" applyBorder="1" applyProtection="1">
      <protection locked="0"/>
    </xf>
    <xf numFmtId="10" fontId="36" fillId="16" borderId="14" xfId="4" applyNumberFormat="1" applyFont="1" applyFill="1" applyBorder="1" applyProtection="1">
      <protection locked="0"/>
    </xf>
    <xf numFmtId="10" fontId="36" fillId="16" borderId="13" xfId="4" applyNumberFormat="1" applyFont="1" applyFill="1" applyBorder="1" applyProtection="1">
      <protection locked="0"/>
    </xf>
    <xf numFmtId="0" fontId="36" fillId="16" borderId="1" xfId="4" applyFont="1" applyFill="1" applyBorder="1" applyProtection="1">
      <protection locked="0"/>
    </xf>
    <xf numFmtId="0" fontId="36" fillId="16" borderId="2" xfId="4" applyFont="1" applyFill="1" applyBorder="1" applyProtection="1">
      <protection locked="0"/>
    </xf>
    <xf numFmtId="0" fontId="36" fillId="16" borderId="14" xfId="4" applyFont="1" applyFill="1" applyBorder="1" applyProtection="1">
      <protection locked="0"/>
    </xf>
    <xf numFmtId="0" fontId="36" fillId="16" borderId="13" xfId="4" applyFont="1" applyFill="1" applyBorder="1" applyProtection="1">
      <protection locked="0"/>
    </xf>
    <xf numFmtId="0" fontId="36" fillId="16" borderId="17" xfId="4" applyFont="1" applyFill="1" applyBorder="1" applyProtection="1">
      <protection locked="0"/>
    </xf>
    <xf numFmtId="0" fontId="36" fillId="11" borderId="1" xfId="4" applyFont="1" applyFill="1" applyBorder="1" applyProtection="1">
      <protection locked="0"/>
    </xf>
    <xf numFmtId="164" fontId="36" fillId="16" borderId="1" xfId="4" applyNumberFormat="1" applyFont="1" applyFill="1" applyBorder="1" applyProtection="1">
      <protection locked="0"/>
    </xf>
    <xf numFmtId="164" fontId="36" fillId="16" borderId="2" xfId="4" applyNumberFormat="1" applyFont="1" applyFill="1" applyBorder="1" applyProtection="1">
      <protection locked="0"/>
    </xf>
    <xf numFmtId="164" fontId="36" fillId="16" borderId="17" xfId="4" applyNumberFormat="1" applyFont="1" applyFill="1" applyBorder="1" applyProtection="1">
      <protection locked="0"/>
    </xf>
    <xf numFmtId="164" fontId="36" fillId="16" borderId="13" xfId="4" applyNumberFormat="1" applyFont="1" applyFill="1" applyBorder="1" applyProtection="1">
      <protection locked="0"/>
    </xf>
    <xf numFmtId="10" fontId="57" fillId="16" borderId="1" xfId="5" applyNumberFormat="1" applyFont="1" applyFill="1" applyBorder="1" applyAlignment="1" applyProtection="1">
      <alignment horizontal="right"/>
      <protection locked="0"/>
    </xf>
    <xf numFmtId="164" fontId="36" fillId="16" borderId="1" xfId="4" applyNumberFormat="1" applyFont="1" applyFill="1" applyBorder="1" applyAlignment="1" applyProtection="1">
      <alignment horizontal="right"/>
      <protection locked="0"/>
    </xf>
    <xf numFmtId="10" fontId="36" fillId="16" borderId="1" xfId="4" applyNumberFormat="1" applyFont="1" applyFill="1" applyBorder="1" applyAlignment="1" applyProtection="1">
      <alignment wrapText="1"/>
      <protection locked="0"/>
    </xf>
    <xf numFmtId="10" fontId="56" fillId="16" borderId="1" xfId="4" applyNumberFormat="1" applyFont="1" applyFill="1" applyBorder="1" applyProtection="1">
      <protection locked="0"/>
    </xf>
    <xf numFmtId="0" fontId="36" fillId="16" borderId="1" xfId="4" applyFill="1" applyBorder="1" applyAlignment="1" applyProtection="1">
      <alignment wrapText="1"/>
      <protection locked="0"/>
    </xf>
    <xf numFmtId="0" fontId="36" fillId="16" borderId="1" xfId="4" applyFill="1" applyBorder="1" applyProtection="1">
      <protection locked="0"/>
    </xf>
    <xf numFmtId="44" fontId="38" fillId="16" borderId="1" xfId="5" applyFont="1" applyFill="1" applyBorder="1" applyAlignment="1" applyProtection="1">
      <alignment horizontal="right"/>
      <protection locked="0"/>
    </xf>
    <xf numFmtId="0" fontId="36" fillId="16" borderId="0" xfId="4" applyFill="1" applyProtection="1">
      <protection locked="0"/>
    </xf>
    <xf numFmtId="164" fontId="56" fillId="16" borderId="1" xfId="4" applyNumberFormat="1" applyFont="1" applyFill="1" applyBorder="1" applyAlignment="1" applyProtection="1">
      <alignment wrapText="1"/>
      <protection locked="0"/>
    </xf>
    <xf numFmtId="0" fontId="56" fillId="16" borderId="1" xfId="4" applyFont="1" applyFill="1" applyBorder="1" applyProtection="1">
      <protection locked="0"/>
    </xf>
    <xf numFmtId="0" fontId="39" fillId="0" borderId="0" xfId="0" applyFont="1" applyAlignment="1" applyProtection="1">
      <alignment horizontal="left"/>
      <protection locked="0"/>
    </xf>
    <xf numFmtId="0" fontId="0" fillId="0" borderId="0" xfId="0" applyProtection="1">
      <protection locked="0"/>
    </xf>
    <xf numFmtId="164" fontId="36" fillId="9" borderId="1" xfId="4" applyNumberFormat="1" applyFont="1" applyFill="1" applyBorder="1" applyProtection="1">
      <protection locked="0"/>
    </xf>
    <xf numFmtId="0" fontId="39" fillId="2" borderId="2" xfId="0" applyFont="1" applyFill="1" applyBorder="1" applyAlignment="1" applyProtection="1">
      <alignment horizontal="center" wrapText="1"/>
      <protection locked="0"/>
    </xf>
    <xf numFmtId="0" fontId="39" fillId="2" borderId="2" xfId="0" applyFont="1" applyFill="1" applyBorder="1" applyAlignment="1" applyProtection="1">
      <alignment horizontal="center"/>
      <protection locked="0"/>
    </xf>
    <xf numFmtId="0" fontId="40" fillId="2" borderId="2" xfId="0" applyFont="1" applyFill="1" applyBorder="1" applyAlignment="1" applyProtection="1">
      <alignment horizontal="center" wrapText="1"/>
      <protection locked="0"/>
    </xf>
    <xf numFmtId="0" fontId="40" fillId="2" borderId="1" xfId="0" applyFont="1" applyFill="1" applyBorder="1" applyAlignment="1" applyProtection="1">
      <alignment horizontal="center" wrapText="1"/>
      <protection locked="0"/>
    </xf>
    <xf numFmtId="0" fontId="39" fillId="2" borderId="1" xfId="0" applyFont="1" applyFill="1" applyBorder="1" applyAlignment="1" applyProtection="1">
      <alignment horizontal="center" wrapText="1"/>
      <protection locked="0"/>
    </xf>
    <xf numFmtId="0" fontId="0" fillId="0" borderId="1" xfId="0" applyBorder="1" applyProtection="1">
      <protection locked="0"/>
    </xf>
    <xf numFmtId="0" fontId="40" fillId="0" borderId="0" xfId="0" applyFont="1" applyAlignment="1" applyProtection="1">
      <alignment horizontal="center"/>
      <protection locked="0"/>
    </xf>
    <xf numFmtId="0" fontId="41" fillId="0" borderId="0" xfId="0" applyFont="1" applyAlignment="1" applyProtection="1">
      <protection locked="0"/>
    </xf>
    <xf numFmtId="10" fontId="41" fillId="0" borderId="5" xfId="0" applyNumberFormat="1" applyFont="1" applyBorder="1" applyAlignment="1" applyProtection="1">
      <alignment horizontal="center"/>
      <protection locked="0"/>
    </xf>
    <xf numFmtId="0" fontId="41" fillId="0" borderId="4" xfId="0" applyFont="1" applyBorder="1" applyAlignment="1" applyProtection="1">
      <protection locked="0"/>
    </xf>
    <xf numFmtId="0" fontId="41" fillId="0" borderId="5" xfId="0" applyFont="1" applyBorder="1" applyAlignment="1" applyProtection="1">
      <protection locked="0"/>
    </xf>
    <xf numFmtId="0" fontId="39" fillId="0" borderId="1" xfId="6" applyFont="1" applyBorder="1" applyAlignment="1" applyProtection="1">
      <alignment horizontal="right" vertical="top"/>
      <protection locked="0"/>
    </xf>
    <xf numFmtId="0" fontId="38" fillId="0" borderId="0" xfId="6" applyAlignment="1" applyProtection="1">
      <alignment horizontal="left" vertical="top"/>
      <protection locked="0"/>
    </xf>
    <xf numFmtId="0" fontId="48" fillId="0" borderId="0" xfId="6" applyFont="1" applyAlignment="1" applyProtection="1">
      <alignment horizontal="left" vertical="top"/>
      <protection locked="0"/>
    </xf>
    <xf numFmtId="0" fontId="38" fillId="0" borderId="1" xfId="6" applyBorder="1" applyAlignment="1" applyProtection="1">
      <alignment horizontal="left" vertical="top"/>
      <protection locked="0"/>
    </xf>
    <xf numFmtId="0" fontId="38" fillId="15" borderId="1" xfId="6" applyFill="1" applyBorder="1" applyAlignment="1" applyProtection="1">
      <alignment horizontal="left" vertical="top"/>
      <protection locked="0"/>
    </xf>
    <xf numFmtId="0" fontId="95" fillId="0" borderId="0" xfId="0" applyFont="1"/>
    <xf numFmtId="0" fontId="66" fillId="0" borderId="0" xfId="4" applyFont="1" applyProtection="1">
      <protection locked="0"/>
    </xf>
    <xf numFmtId="0" fontId="36" fillId="0" borderId="0" xfId="4" applyProtection="1">
      <protection locked="0"/>
    </xf>
    <xf numFmtId="10" fontId="36" fillId="0" borderId="0" xfId="4" applyNumberFormat="1" applyProtection="1">
      <protection locked="0"/>
    </xf>
    <xf numFmtId="164" fontId="36" fillId="0" borderId="0" xfId="4" applyNumberFormat="1" applyProtection="1">
      <protection locked="0"/>
    </xf>
    <xf numFmtId="0" fontId="27" fillId="16" borderId="1" xfId="4" applyFont="1" applyFill="1" applyBorder="1" applyAlignment="1" applyProtection="1">
      <alignment wrapText="1"/>
      <protection locked="0"/>
    </xf>
    <xf numFmtId="10" fontId="36" fillId="15" borderId="1" xfId="4" applyNumberFormat="1" applyFont="1" applyFill="1" applyBorder="1" applyAlignment="1" applyProtection="1">
      <alignment wrapText="1"/>
      <protection locked="0"/>
    </xf>
    <xf numFmtId="164" fontId="36" fillId="15" borderId="1" xfId="4" applyNumberFormat="1" applyFont="1" applyFill="1" applyBorder="1" applyAlignment="1" applyProtection="1">
      <alignment wrapText="1"/>
      <protection locked="0"/>
    </xf>
    <xf numFmtId="164" fontId="35" fillId="15" borderId="1" xfId="4" applyNumberFormat="1" applyFont="1" applyFill="1" applyBorder="1" applyAlignment="1" applyProtection="1">
      <alignment wrapText="1"/>
      <protection locked="0"/>
    </xf>
    <xf numFmtId="164" fontId="20" fillId="15" borderId="1" xfId="4" applyNumberFormat="1" applyFont="1" applyFill="1" applyBorder="1" applyAlignment="1" applyProtection="1">
      <alignment wrapText="1"/>
      <protection locked="0"/>
    </xf>
    <xf numFmtId="0" fontId="64" fillId="0" borderId="1" xfId="4" applyFont="1" applyBorder="1" applyAlignment="1" applyProtection="1">
      <alignment wrapText="1"/>
      <protection locked="0"/>
    </xf>
    <xf numFmtId="164" fontId="36" fillId="0" borderId="1" xfId="4" applyNumberFormat="1" applyFont="1" applyBorder="1" applyProtection="1">
      <protection locked="0"/>
    </xf>
    <xf numFmtId="164" fontId="36" fillId="0" borderId="2" xfId="4" applyNumberFormat="1" applyFont="1" applyBorder="1" applyProtection="1">
      <protection locked="0"/>
    </xf>
    <xf numFmtId="0" fontId="64" fillId="0" borderId="14" xfId="4" applyFont="1" applyBorder="1" applyAlignment="1" applyProtection="1">
      <alignment wrapText="1"/>
      <protection locked="0"/>
    </xf>
    <xf numFmtId="164" fontId="36" fillId="0" borderId="14" xfId="4" applyNumberFormat="1" applyFont="1" applyBorder="1" applyProtection="1">
      <protection locked="0"/>
    </xf>
    <xf numFmtId="164" fontId="36" fillId="0" borderId="13" xfId="4" applyNumberFormat="1" applyFont="1" applyBorder="1" applyProtection="1">
      <protection locked="0"/>
    </xf>
    <xf numFmtId="10" fontId="36" fillId="11" borderId="1" xfId="4" applyNumberFormat="1" applyFont="1" applyFill="1" applyBorder="1" applyProtection="1">
      <protection locked="0"/>
    </xf>
    <xf numFmtId="0" fontId="36" fillId="0" borderId="1" xfId="4" applyFont="1" applyFill="1" applyBorder="1" applyAlignment="1" applyProtection="1">
      <alignment horizontal="right" wrapText="1"/>
      <protection locked="0"/>
    </xf>
    <xf numFmtId="0" fontId="64" fillId="0" borderId="1" xfId="4" applyFont="1" applyBorder="1" applyProtection="1">
      <protection locked="0"/>
    </xf>
    <xf numFmtId="44" fontId="41" fillId="0" borderId="0" xfId="7" applyFont="1" applyBorder="1" applyProtection="1">
      <protection locked="0"/>
    </xf>
    <xf numFmtId="10" fontId="41" fillId="0" borderId="1" xfId="0" applyNumberFormat="1" applyFont="1" applyBorder="1" applyAlignment="1" applyProtection="1">
      <alignment horizontal="center"/>
      <protection locked="0"/>
    </xf>
    <xf numFmtId="0" fontId="41" fillId="0" borderId="0" xfId="0" applyFont="1" applyAlignment="1" applyProtection="1">
      <alignment horizontal="left"/>
      <protection locked="0"/>
    </xf>
    <xf numFmtId="0" fontId="41" fillId="9" borderId="3" xfId="0" applyFont="1" applyFill="1" applyBorder="1" applyAlignment="1">
      <alignment horizontal="left" vertical="top" wrapText="1"/>
    </xf>
    <xf numFmtId="0" fontId="41" fillId="9" borderId="10" xfId="0" applyFont="1" applyFill="1" applyBorder="1" applyAlignment="1">
      <alignment horizontal="left" vertical="top" wrapText="1"/>
    </xf>
    <xf numFmtId="0" fontId="41" fillId="9" borderId="11" xfId="0" applyFont="1" applyFill="1" applyBorder="1" applyAlignment="1">
      <alignment horizontal="left" vertical="top" wrapText="1"/>
    </xf>
    <xf numFmtId="0" fontId="41" fillId="6" borderId="1" xfId="0" applyFont="1" applyFill="1" applyBorder="1" applyAlignment="1">
      <alignment wrapText="1"/>
    </xf>
    <xf numFmtId="0" fontId="41" fillId="6" borderId="1" xfId="0" applyFont="1" applyFill="1" applyBorder="1" applyAlignment="1">
      <alignment horizontal="left" wrapText="1"/>
    </xf>
    <xf numFmtId="0" fontId="41" fillId="6" borderId="3" xfId="0" applyFont="1" applyFill="1" applyBorder="1" applyAlignment="1">
      <alignment horizontal="left" wrapText="1"/>
    </xf>
    <xf numFmtId="0" fontId="41" fillId="6" borderId="10" xfId="0" applyFont="1" applyFill="1" applyBorder="1" applyAlignment="1">
      <alignment horizontal="left" wrapText="1"/>
    </xf>
    <xf numFmtId="0" fontId="41" fillId="6" borderId="11" xfId="0" applyFont="1" applyFill="1" applyBorder="1" applyAlignment="1">
      <alignment horizontal="left" wrapText="1"/>
    </xf>
    <xf numFmtId="0" fontId="78" fillId="9" borderId="1" xfId="0" applyFont="1" applyFill="1" applyBorder="1" applyAlignment="1">
      <alignment horizontal="left" vertical="top" wrapText="1"/>
    </xf>
    <xf numFmtId="0" fontId="39" fillId="6" borderId="7" xfId="0" applyFont="1" applyFill="1" applyBorder="1" applyAlignment="1">
      <alignment horizontal="center" vertical="top" wrapText="1"/>
    </xf>
    <xf numFmtId="0" fontId="39" fillId="6" borderId="8" xfId="0" applyFont="1" applyFill="1" applyBorder="1" applyAlignment="1">
      <alignment horizontal="center" vertical="top" wrapText="1"/>
    </xf>
    <xf numFmtId="0" fontId="39" fillId="6" borderId="9" xfId="0" applyFont="1" applyFill="1" applyBorder="1" applyAlignment="1">
      <alignment horizontal="center" vertical="top" wrapText="1"/>
    </xf>
    <xf numFmtId="0" fontId="54" fillId="9" borderId="1" xfId="0" applyFont="1" applyFill="1" applyBorder="1" applyAlignment="1">
      <alignment vertical="center" wrapText="1"/>
    </xf>
    <xf numFmtId="0" fontId="41" fillId="9" borderId="1" xfId="0" applyFont="1" applyFill="1" applyBorder="1" applyAlignment="1">
      <alignment horizontal="left" vertical="top" wrapText="1"/>
    </xf>
    <xf numFmtId="0" fontId="41" fillId="6" borderId="3" xfId="0" applyFont="1" applyFill="1" applyBorder="1" applyAlignment="1">
      <alignment wrapText="1"/>
    </xf>
    <xf numFmtId="0" fontId="41" fillId="6" borderId="10" xfId="0" applyFont="1" applyFill="1" applyBorder="1" applyAlignment="1">
      <alignment wrapText="1"/>
    </xf>
    <xf numFmtId="0" fontId="41" fillId="6" borderId="11" xfId="0" applyFont="1" applyFill="1" applyBorder="1" applyAlignment="1">
      <alignment wrapText="1"/>
    </xf>
    <xf numFmtId="0" fontId="51" fillId="6" borderId="8" xfId="0" applyFont="1" applyFill="1" applyBorder="1" applyAlignment="1">
      <alignment horizontal="center" vertical="top" wrapText="1"/>
    </xf>
    <xf numFmtId="0" fontId="51" fillId="6" borderId="9" xfId="0" applyFont="1" applyFill="1" applyBorder="1" applyAlignment="1">
      <alignment horizontal="center" vertical="top" wrapText="1"/>
    </xf>
    <xf numFmtId="0" fontId="0" fillId="6" borderId="1" xfId="0" applyFill="1" applyBorder="1" applyAlignment="1">
      <alignment wrapText="1"/>
    </xf>
    <xf numFmtId="0" fontId="44" fillId="4" borderId="2" xfId="0" applyFont="1" applyFill="1" applyBorder="1" applyAlignment="1">
      <alignment horizontal="left" vertical="top" wrapText="1"/>
    </xf>
    <xf numFmtId="0" fontId="0" fillId="4" borderId="2" xfId="0" applyFill="1" applyBorder="1" applyAlignment="1">
      <alignment horizontal="left" vertical="top"/>
    </xf>
    <xf numFmtId="0" fontId="44" fillId="4" borderId="1" xfId="0" applyFont="1" applyFill="1" applyBorder="1" applyAlignment="1">
      <alignment horizontal="left" vertical="top" wrapText="1"/>
    </xf>
    <xf numFmtId="0" fontId="0" fillId="4" borderId="1" xfId="0" applyFill="1" applyBorder="1" applyAlignment="1">
      <alignment horizontal="left" vertical="top"/>
    </xf>
    <xf numFmtId="0" fontId="0" fillId="4" borderId="1" xfId="0" applyFill="1" applyBorder="1" applyAlignment="1">
      <alignment horizontal="left" vertical="top" wrapText="1"/>
    </xf>
    <xf numFmtId="0" fontId="60" fillId="7" borderId="3" xfId="0" applyFont="1" applyFill="1" applyBorder="1" applyAlignment="1">
      <alignment horizontal="left" vertical="top" wrapText="1"/>
    </xf>
    <xf numFmtId="0" fontId="60" fillId="7" borderId="10" xfId="0" applyFont="1" applyFill="1" applyBorder="1" applyAlignment="1">
      <alignment horizontal="left" vertical="top" wrapText="1"/>
    </xf>
    <xf numFmtId="0" fontId="60" fillId="7" borderId="11" xfId="0" applyFont="1" applyFill="1" applyBorder="1" applyAlignment="1">
      <alignment horizontal="left" vertical="top" wrapText="1"/>
    </xf>
    <xf numFmtId="0" fontId="39" fillId="6" borderId="7" xfId="0" applyFont="1" applyFill="1" applyBorder="1" applyAlignment="1">
      <alignment horizontal="left" vertical="top" wrapText="1"/>
    </xf>
    <xf numFmtId="0" fontId="39" fillId="6" borderId="8" xfId="0" applyFont="1" applyFill="1" applyBorder="1" applyAlignment="1">
      <alignment horizontal="left" vertical="top" wrapText="1"/>
    </xf>
    <xf numFmtId="0" fontId="39" fillId="6" borderId="9" xfId="0" applyFont="1" applyFill="1" applyBorder="1" applyAlignment="1">
      <alignment horizontal="left" vertical="top" wrapText="1"/>
    </xf>
    <xf numFmtId="0" fontId="60" fillId="7" borderId="3" xfId="0" applyFont="1" applyFill="1" applyBorder="1" applyAlignment="1">
      <alignment horizontal="left" vertical="top"/>
    </xf>
    <xf numFmtId="0" fontId="60" fillId="7" borderId="10" xfId="0" applyFont="1" applyFill="1" applyBorder="1" applyAlignment="1">
      <alignment horizontal="left" vertical="top"/>
    </xf>
    <xf numFmtId="0" fontId="60" fillId="7" borderId="11" xfId="0" applyFont="1" applyFill="1" applyBorder="1" applyAlignment="1">
      <alignment horizontal="left" vertical="top"/>
    </xf>
    <xf numFmtId="0" fontId="61" fillId="14" borderId="1" xfId="0" applyFont="1" applyFill="1" applyBorder="1" applyAlignment="1" applyProtection="1">
      <alignment horizontal="center"/>
    </xf>
    <xf numFmtId="0" fontId="62" fillId="14" borderId="1" xfId="0" applyFont="1" applyFill="1" applyBorder="1" applyAlignment="1" applyProtection="1">
      <alignment horizontal="center"/>
    </xf>
    <xf numFmtId="0" fontId="38" fillId="0" borderId="3" xfId="0" applyFont="1" applyBorder="1" applyAlignment="1" applyProtection="1">
      <alignment horizontal="center" vertical="top"/>
      <protection locked="0"/>
    </xf>
    <xf numFmtId="0" fontId="0" fillId="0" borderId="10" xfId="0" applyBorder="1" applyAlignment="1">
      <alignment horizontal="center" vertical="top"/>
    </xf>
    <xf numFmtId="0" fontId="0" fillId="0" borderId="11" xfId="0" applyBorder="1" applyAlignment="1">
      <alignment horizontal="center" vertical="top"/>
    </xf>
    <xf numFmtId="0" fontId="48" fillId="0" borderId="0" xfId="0" applyFont="1" applyBorder="1" applyAlignment="1">
      <alignment vertical="top" wrapText="1"/>
    </xf>
    <xf numFmtId="0" fontId="0" fillId="0" borderId="0" xfId="0" applyAlignment="1">
      <alignment vertical="top" wrapText="1"/>
    </xf>
    <xf numFmtId="0" fontId="41" fillId="4" borderId="1" xfId="0" applyFont="1" applyFill="1" applyBorder="1" applyAlignment="1">
      <alignment horizontal="left" vertical="top" wrapText="1"/>
    </xf>
    <xf numFmtId="0" fontId="46" fillId="4" borderId="1" xfId="0" applyFont="1" applyFill="1" applyBorder="1" applyAlignment="1">
      <alignment horizontal="left" vertical="top" wrapText="1"/>
    </xf>
    <xf numFmtId="0" fontId="38" fillId="0" borderId="1" xfId="0" applyFont="1" applyBorder="1" applyAlignment="1" applyProtection="1">
      <alignment horizontal="center" vertical="top"/>
      <protection locked="0"/>
    </xf>
    <xf numFmtId="0" fontId="50" fillId="8" borderId="1" xfId="0" applyFont="1" applyFill="1" applyBorder="1" applyAlignment="1">
      <alignment horizontal="center" vertical="top" wrapText="1"/>
    </xf>
    <xf numFmtId="0" fontId="80" fillId="8" borderId="1" xfId="0" applyFont="1" applyFill="1" applyBorder="1" applyAlignment="1">
      <alignment horizontal="center" vertical="top"/>
    </xf>
    <xf numFmtId="0" fontId="49" fillId="4" borderId="1" xfId="0" applyFont="1" applyFill="1" applyBorder="1" applyAlignment="1">
      <alignment horizontal="left" vertical="top" wrapText="1"/>
    </xf>
    <xf numFmtId="0" fontId="41" fillId="17" borderId="1" xfId="0" applyFont="1" applyFill="1" applyBorder="1" applyAlignment="1">
      <alignment horizontal="left" vertical="top" wrapText="1"/>
    </xf>
    <xf numFmtId="0" fontId="41" fillId="17" borderId="1" xfId="0" applyFont="1" applyFill="1" applyBorder="1" applyAlignment="1">
      <alignment horizontal="left" vertical="top"/>
    </xf>
    <xf numFmtId="0" fontId="41" fillId="4" borderId="7" xfId="0" applyFont="1" applyFill="1" applyBorder="1" applyAlignment="1">
      <alignment horizontal="center" vertical="top" wrapText="1"/>
    </xf>
    <xf numFmtId="0" fontId="0" fillId="4" borderId="8" xfId="0" applyFill="1" applyBorder="1" applyAlignment="1">
      <alignment horizontal="center" vertical="top"/>
    </xf>
    <xf numFmtId="0" fontId="0" fillId="4" borderId="9" xfId="0" applyFill="1" applyBorder="1" applyAlignment="1">
      <alignment horizontal="center" vertical="top"/>
    </xf>
    <xf numFmtId="0" fontId="41" fillId="9" borderId="7" xfId="0" applyFont="1" applyFill="1" applyBorder="1" applyAlignment="1">
      <alignment horizontal="center" wrapText="1"/>
    </xf>
    <xf numFmtId="0" fontId="41" fillId="9" borderId="8" xfId="0" applyFont="1" applyFill="1" applyBorder="1" applyAlignment="1">
      <alignment horizontal="center" wrapText="1"/>
    </xf>
    <xf numFmtId="0" fontId="41" fillId="9" borderId="9" xfId="0" applyFont="1" applyFill="1" applyBorder="1" applyAlignment="1">
      <alignment horizontal="center" wrapText="1"/>
    </xf>
    <xf numFmtId="0" fontId="77" fillId="7" borderId="19" xfId="0" applyFont="1" applyFill="1" applyBorder="1" applyAlignment="1">
      <alignment horizontal="center" vertical="top" wrapText="1"/>
    </xf>
    <xf numFmtId="0" fontId="77" fillId="7" borderId="15" xfId="0" applyFont="1" applyFill="1" applyBorder="1" applyAlignment="1">
      <alignment horizontal="center" vertical="top" wrapText="1"/>
    </xf>
    <xf numFmtId="0" fontId="77" fillId="7" borderId="20" xfId="0" applyFont="1" applyFill="1" applyBorder="1" applyAlignment="1">
      <alignment horizontal="center" vertical="top" wrapText="1"/>
    </xf>
    <xf numFmtId="0" fontId="76" fillId="7" borderId="3" xfId="0" applyFont="1" applyFill="1" applyBorder="1" applyAlignment="1">
      <alignment horizontal="left" vertical="top" wrapText="1"/>
    </xf>
    <xf numFmtId="0" fontId="76" fillId="7" borderId="10" xfId="0" applyFont="1" applyFill="1" applyBorder="1" applyAlignment="1">
      <alignment horizontal="left" vertical="top" wrapText="1"/>
    </xf>
    <xf numFmtId="0" fontId="76" fillId="7" borderId="11" xfId="0" applyFont="1" applyFill="1" applyBorder="1" applyAlignment="1">
      <alignment horizontal="left" vertical="top" wrapText="1"/>
    </xf>
    <xf numFmtId="0" fontId="41" fillId="6" borderId="1" xfId="6" applyFont="1" applyFill="1" applyBorder="1" applyAlignment="1">
      <alignment wrapText="1"/>
    </xf>
    <xf numFmtId="0" fontId="93" fillId="18" borderId="3" xfId="6" applyFont="1" applyFill="1" applyBorder="1" applyAlignment="1" applyProtection="1">
      <alignment horizontal="center" vertical="top" wrapText="1"/>
      <protection locked="0"/>
    </xf>
    <xf numFmtId="0" fontId="78" fillId="18" borderId="10" xfId="6" applyFont="1" applyFill="1" applyBorder="1" applyAlignment="1" applyProtection="1">
      <alignment horizontal="center" vertical="top" wrapText="1"/>
      <protection locked="0"/>
    </xf>
    <xf numFmtId="0" fontId="78" fillId="18" borderId="11" xfId="6" applyFont="1" applyFill="1" applyBorder="1" applyAlignment="1" applyProtection="1">
      <alignment horizontal="center" vertical="top" wrapText="1"/>
      <protection locked="0"/>
    </xf>
    <xf numFmtId="0" fontId="38" fillId="15" borderId="26" xfId="6" applyFont="1" applyFill="1" applyBorder="1" applyAlignment="1" applyProtection="1">
      <alignment horizontal="center" vertical="top"/>
      <protection locked="0"/>
    </xf>
    <xf numFmtId="0" fontId="38" fillId="15" borderId="0" xfId="6" applyFill="1" applyBorder="1" applyAlignment="1" applyProtection="1">
      <alignment horizontal="center" vertical="top"/>
      <protection locked="0"/>
    </xf>
    <xf numFmtId="0" fontId="38" fillId="15" borderId="27" xfId="6" applyFill="1" applyBorder="1" applyAlignment="1" applyProtection="1">
      <alignment horizontal="center" vertical="top"/>
      <protection locked="0"/>
    </xf>
    <xf numFmtId="0" fontId="48" fillId="0" borderId="1" xfId="6" applyFont="1" applyBorder="1" applyAlignment="1" applyProtection="1">
      <alignment horizontal="center" vertical="top"/>
      <protection locked="0"/>
    </xf>
    <xf numFmtId="0" fontId="41" fillId="17" borderId="1" xfId="6" applyFont="1" applyFill="1" applyBorder="1" applyAlignment="1">
      <alignment horizontal="left" vertical="top" wrapText="1"/>
    </xf>
    <xf numFmtId="0" fontId="41" fillId="17" borderId="1" xfId="6" applyFont="1" applyFill="1" applyBorder="1" applyAlignment="1">
      <alignment horizontal="left" vertical="top"/>
    </xf>
    <xf numFmtId="0" fontId="39" fillId="6" borderId="7" xfId="6" applyFont="1" applyFill="1" applyBorder="1" applyAlignment="1">
      <alignment horizontal="left" vertical="top" wrapText="1"/>
    </xf>
    <xf numFmtId="0" fontId="39" fillId="6" borderId="8" xfId="6" applyFont="1" applyFill="1" applyBorder="1" applyAlignment="1">
      <alignment horizontal="left" vertical="top" wrapText="1"/>
    </xf>
    <xf numFmtId="0" fontId="39" fillId="6" borderId="9" xfId="6" applyFont="1" applyFill="1" applyBorder="1" applyAlignment="1">
      <alignment horizontal="left" vertical="top" wrapText="1"/>
    </xf>
    <xf numFmtId="0" fontId="39" fillId="6" borderId="7" xfId="6" applyFont="1" applyFill="1" applyBorder="1" applyAlignment="1">
      <alignment horizontal="center" vertical="top" wrapText="1"/>
    </xf>
    <xf numFmtId="0" fontId="51" fillId="6" borderId="8" xfId="6" applyFont="1" applyFill="1" applyBorder="1" applyAlignment="1">
      <alignment horizontal="center" vertical="top" wrapText="1"/>
    </xf>
    <xf numFmtId="0" fontId="51" fillId="6" borderId="9" xfId="6" applyFont="1" applyFill="1" applyBorder="1" applyAlignment="1">
      <alignment horizontal="center" vertical="top" wrapText="1"/>
    </xf>
    <xf numFmtId="0" fontId="61" fillId="14" borderId="26" xfId="6" applyFont="1" applyFill="1" applyBorder="1" applyAlignment="1" applyProtection="1">
      <alignment horizontal="center"/>
    </xf>
    <xf numFmtId="0" fontId="61" fillId="14" borderId="0" xfId="6" applyFont="1" applyFill="1" applyBorder="1" applyAlignment="1" applyProtection="1">
      <alignment horizontal="center"/>
    </xf>
    <xf numFmtId="0" fontId="62" fillId="14" borderId="26" xfId="6" applyFont="1" applyFill="1" applyBorder="1" applyAlignment="1" applyProtection="1">
      <alignment horizontal="center"/>
    </xf>
    <xf numFmtId="0" fontId="62" fillId="14" borderId="0" xfId="6" applyFont="1" applyFill="1" applyBorder="1" applyAlignment="1" applyProtection="1">
      <alignment horizontal="center"/>
    </xf>
    <xf numFmtId="0" fontId="48" fillId="0" borderId="3" xfId="6" applyFont="1" applyBorder="1" applyAlignment="1" applyProtection="1">
      <alignment horizontal="center" vertical="top"/>
      <protection locked="0"/>
    </xf>
    <xf numFmtId="0" fontId="48" fillId="0" borderId="10" xfId="6" applyFont="1" applyBorder="1" applyAlignment="1" applyProtection="1">
      <alignment horizontal="center" vertical="top"/>
      <protection locked="0"/>
    </xf>
    <xf numFmtId="0" fontId="48" fillId="0" borderId="11" xfId="6" applyFont="1" applyBorder="1" applyAlignment="1" applyProtection="1">
      <alignment horizontal="center" vertical="top"/>
      <protection locked="0"/>
    </xf>
    <xf numFmtId="0" fontId="87" fillId="8" borderId="1" xfId="6" applyFont="1" applyFill="1" applyBorder="1" applyAlignment="1">
      <alignment horizontal="center" vertical="top" wrapText="1"/>
    </xf>
    <xf numFmtId="0" fontId="88" fillId="8" borderId="1" xfId="6" applyFont="1" applyFill="1" applyBorder="1" applyAlignment="1">
      <alignment horizontal="center" vertical="top"/>
    </xf>
    <xf numFmtId="0" fontId="39" fillId="6" borderId="8" xfId="6" applyFont="1" applyFill="1" applyBorder="1" applyAlignment="1">
      <alignment horizontal="center" vertical="top" wrapText="1"/>
    </xf>
    <xf numFmtId="0" fontId="39" fillId="6" borderId="9" xfId="6" applyFont="1" applyFill="1" applyBorder="1" applyAlignment="1">
      <alignment horizontal="center" vertical="top" wrapText="1"/>
    </xf>
    <xf numFmtId="0" fontId="38" fillId="6" borderId="1" xfId="6" applyFill="1" applyBorder="1" applyAlignment="1">
      <alignment wrapText="1"/>
    </xf>
    <xf numFmtId="0" fontId="41" fillId="6" borderId="3" xfId="6" applyFont="1" applyFill="1" applyBorder="1" applyAlignment="1">
      <alignment wrapText="1"/>
    </xf>
    <xf numFmtId="0" fontId="41" fillId="6" borderId="10" xfId="6" applyFont="1" applyFill="1" applyBorder="1" applyAlignment="1">
      <alignment wrapText="1"/>
    </xf>
    <xf numFmtId="0" fontId="41" fillId="6" borderId="11" xfId="6" applyFont="1" applyFill="1" applyBorder="1" applyAlignment="1">
      <alignment wrapText="1"/>
    </xf>
    <xf numFmtId="0" fontId="41" fillId="6" borderId="3" xfId="6" applyFont="1" applyFill="1" applyBorder="1" applyAlignment="1">
      <alignment horizontal="left" wrapText="1"/>
    </xf>
    <xf numFmtId="0" fontId="41" fillId="6" borderId="10" xfId="6" applyFont="1" applyFill="1" applyBorder="1" applyAlignment="1">
      <alignment horizontal="left" wrapText="1"/>
    </xf>
    <xf numFmtId="0" fontId="41" fillId="6" borderId="11" xfId="6" applyFont="1" applyFill="1" applyBorder="1" applyAlignment="1">
      <alignment horizontal="left" wrapText="1"/>
    </xf>
    <xf numFmtId="0" fontId="38" fillId="0" borderId="16" xfId="0" applyFont="1" applyBorder="1" applyAlignment="1">
      <alignment horizontal="left" wrapText="1"/>
    </xf>
    <xf numFmtId="0" fontId="0" fillId="0" borderId="16" xfId="0" applyBorder="1" applyAlignment="1">
      <alignment horizontal="left" wrapText="1"/>
    </xf>
    <xf numFmtId="0" fontId="41" fillId="4" borderId="1" xfId="6" applyFont="1" applyFill="1" applyBorder="1" applyAlignment="1">
      <alignment horizontal="left" vertical="top" wrapText="1"/>
    </xf>
    <xf numFmtId="0" fontId="41" fillId="4" borderId="1" xfId="6" applyFont="1" applyFill="1" applyBorder="1" applyAlignment="1">
      <alignment horizontal="center" vertical="top" wrapText="1"/>
    </xf>
    <xf numFmtId="0" fontId="49" fillId="4" borderId="1" xfId="6" applyFont="1" applyFill="1" applyBorder="1" applyAlignment="1">
      <alignment horizontal="left" vertical="top" wrapText="1"/>
    </xf>
    <xf numFmtId="0" fontId="41" fillId="4" borderId="1" xfId="6" applyFont="1" applyFill="1" applyBorder="1" applyAlignment="1">
      <alignment horizontal="left" wrapText="1"/>
    </xf>
    <xf numFmtId="0" fontId="41" fillId="4" borderId="1" xfId="6" applyFont="1" applyFill="1" applyBorder="1" applyAlignment="1">
      <alignment wrapText="1"/>
    </xf>
    <xf numFmtId="0" fontId="41" fillId="7" borderId="1" xfId="6" applyFont="1" applyFill="1" applyBorder="1" applyAlignment="1">
      <alignment horizontal="left" vertical="top" wrapText="1"/>
    </xf>
    <xf numFmtId="0" fontId="41" fillId="7" borderId="3" xfId="6" applyFont="1" applyFill="1" applyBorder="1" applyAlignment="1">
      <alignment horizontal="left" vertical="top" wrapText="1"/>
    </xf>
    <xf numFmtId="0" fontId="41" fillId="7" borderId="10" xfId="6" applyFont="1" applyFill="1" applyBorder="1" applyAlignment="1">
      <alignment horizontal="left" vertical="top" wrapText="1"/>
    </xf>
    <xf numFmtId="0" fontId="41" fillId="7" borderId="11" xfId="6" applyFont="1" applyFill="1" applyBorder="1" applyAlignment="1">
      <alignment horizontal="left" vertical="top" wrapText="1"/>
    </xf>
    <xf numFmtId="0" fontId="39" fillId="7" borderId="1" xfId="6" applyFont="1" applyFill="1" applyBorder="1" applyAlignment="1">
      <alignment horizontal="center" vertical="top" wrapText="1"/>
    </xf>
    <xf numFmtId="0" fontId="49" fillId="7" borderId="1" xfId="6" applyFont="1" applyFill="1" applyBorder="1" applyAlignment="1">
      <alignment horizontal="left" vertical="top" wrapText="1"/>
    </xf>
    <xf numFmtId="0" fontId="41" fillId="7" borderId="1" xfId="6" applyFont="1" applyFill="1" applyBorder="1" applyAlignment="1">
      <alignment horizontal="left" vertical="top"/>
    </xf>
    <xf numFmtId="0" fontId="54" fillId="9" borderId="1" xfId="6" applyFont="1" applyFill="1" applyBorder="1" applyAlignment="1">
      <alignment horizontal="left" vertical="center" wrapText="1"/>
    </xf>
    <xf numFmtId="0" fontId="41" fillId="9" borderId="1" xfId="6" applyFont="1" applyFill="1" applyBorder="1" applyAlignment="1">
      <alignment horizontal="left" vertical="top" wrapText="1"/>
    </xf>
    <xf numFmtId="0" fontId="41" fillId="9" borderId="1" xfId="6" applyFont="1" applyFill="1" applyBorder="1" applyAlignment="1">
      <alignment horizontal="center" wrapText="1"/>
    </xf>
    <xf numFmtId="0" fontId="41" fillId="9" borderId="3" xfId="6" applyFont="1" applyFill="1" applyBorder="1" applyAlignment="1">
      <alignment horizontal="center" wrapText="1"/>
    </xf>
    <xf numFmtId="0" fontId="41" fillId="9" borderId="10" xfId="6" applyFont="1" applyFill="1" applyBorder="1" applyAlignment="1">
      <alignment horizontal="center" wrapText="1"/>
    </xf>
    <xf numFmtId="0" fontId="41" fillId="9" borderId="11" xfId="6" applyFont="1" applyFill="1" applyBorder="1" applyAlignment="1">
      <alignment horizontal="center" wrapText="1"/>
    </xf>
    <xf numFmtId="0" fontId="41" fillId="9" borderId="3" xfId="6" applyFont="1" applyFill="1" applyBorder="1" applyAlignment="1">
      <alignment horizontal="left" vertical="top" wrapText="1"/>
    </xf>
    <xf numFmtId="0" fontId="41" fillId="9" borderId="10" xfId="6" applyFont="1" applyFill="1" applyBorder="1" applyAlignment="1">
      <alignment horizontal="left" vertical="top" wrapText="1"/>
    </xf>
    <xf numFmtId="0" fontId="41" fillId="9" borderId="11" xfId="6" applyFont="1" applyFill="1" applyBorder="1" applyAlignment="1">
      <alignment horizontal="left" vertical="top" wrapText="1"/>
    </xf>
    <xf numFmtId="0" fontId="78" fillId="9" borderId="1" xfId="6" applyFont="1" applyFill="1" applyBorder="1" applyAlignment="1">
      <alignment horizontal="left" vertical="top" wrapText="1"/>
    </xf>
    <xf numFmtId="0" fontId="38" fillId="0" borderId="1" xfId="0" applyFont="1" applyBorder="1" applyAlignment="1">
      <alignment horizontal="center"/>
    </xf>
    <xf numFmtId="0" fontId="38" fillId="12" borderId="1" xfId="0" applyFont="1" applyFill="1" applyBorder="1" applyAlignment="1">
      <alignment wrapText="1"/>
    </xf>
    <xf numFmtId="0" fontId="0" fillId="12" borderId="1" xfId="0" applyFill="1" applyBorder="1" applyAlignment="1">
      <alignment wrapText="1"/>
    </xf>
    <xf numFmtId="44" fontId="41" fillId="5" borderId="1" xfId="7" applyFont="1" applyFill="1" applyBorder="1" applyProtection="1">
      <protection locked="0"/>
    </xf>
    <xf numFmtId="0" fontId="57" fillId="0" borderId="0" xfId="0" applyFont="1" applyAlignment="1"/>
    <xf numFmtId="0" fontId="57" fillId="0" borderId="0" xfId="0" applyFont="1" applyAlignment="1">
      <alignment vertical="center"/>
    </xf>
    <xf numFmtId="0" fontId="57" fillId="0" borderId="0" xfId="0" applyFont="1"/>
    <xf numFmtId="0" fontId="38" fillId="0" borderId="0" xfId="0" applyFont="1" applyProtection="1">
      <protection locked="0"/>
    </xf>
    <xf numFmtId="0" fontId="52" fillId="0" borderId="0" xfId="0" applyFont="1" applyAlignment="1" applyProtection="1">
      <alignment horizontal="center"/>
    </xf>
    <xf numFmtId="0" fontId="50" fillId="0" borderId="0" xfId="0" applyFont="1" applyAlignment="1" applyProtection="1"/>
    <xf numFmtId="0" fontId="0" fillId="0" borderId="0" xfId="0" applyProtection="1"/>
    <xf numFmtId="0" fontId="41" fillId="0" borderId="0" xfId="0" applyFont="1" applyAlignment="1" applyProtection="1">
      <alignment vertical="center"/>
    </xf>
    <xf numFmtId="0" fontId="54" fillId="0" borderId="1" xfId="0" applyFont="1" applyBorder="1" applyAlignment="1" applyProtection="1">
      <alignment horizontal="center" vertical="center" wrapText="1"/>
    </xf>
    <xf numFmtId="0" fontId="54" fillId="0" borderId="0" xfId="0" applyFont="1" applyAlignment="1" applyProtection="1">
      <alignment vertical="center" wrapText="1"/>
    </xf>
    <xf numFmtId="0" fontId="0" fillId="0" borderId="0" xfId="0" applyAlignment="1" applyProtection="1">
      <alignment horizontal="left" vertical="top"/>
    </xf>
    <xf numFmtId="0" fontId="54" fillId="0" borderId="0" xfId="0" applyFont="1" applyAlignment="1" applyProtection="1">
      <alignment horizontal="justify" vertical="center"/>
    </xf>
    <xf numFmtId="0" fontId="54" fillId="0" borderId="0" xfId="0" applyFont="1" applyAlignment="1" applyProtection="1">
      <alignment vertical="center"/>
    </xf>
    <xf numFmtId="0" fontId="54" fillId="0" borderId="0" xfId="0" applyFont="1" applyAlignment="1" applyProtection="1">
      <alignment vertical="center" wrapText="1"/>
    </xf>
    <xf numFmtId="0" fontId="54" fillId="0" borderId="0" xfId="0" applyFont="1" applyAlignment="1" applyProtection="1">
      <alignment vertical="center"/>
    </xf>
    <xf numFmtId="0" fontId="0" fillId="0" borderId="0" xfId="0" applyAlignment="1" applyProtection="1"/>
    <xf numFmtId="0" fontId="41" fillId="15" borderId="1" xfId="0" applyFont="1" applyFill="1" applyBorder="1" applyAlignment="1" applyProtection="1">
      <alignment wrapText="1"/>
    </xf>
    <xf numFmtId="0" fontId="41" fillId="0" borderId="0" xfId="0" applyFont="1" applyAlignment="1" applyProtection="1">
      <alignment horizontal="right" vertical="top" indent="1"/>
    </xf>
    <xf numFmtId="0" fontId="41" fillId="0" borderId="0" xfId="0" applyFont="1" applyProtection="1"/>
    <xf numFmtId="0" fontId="41" fillId="0" borderId="1" xfId="0" applyFont="1" applyBorder="1" applyAlignment="1" applyProtection="1">
      <alignment horizontal="left" vertical="top"/>
    </xf>
    <xf numFmtId="0" fontId="41" fillId="0" borderId="1" xfId="0" applyFont="1" applyBorder="1" applyProtection="1"/>
    <xf numFmtId="0" fontId="41" fillId="0" borderId="1" xfId="0" applyFont="1" applyBorder="1" applyAlignment="1" applyProtection="1">
      <alignment wrapText="1"/>
    </xf>
    <xf numFmtId="0" fontId="41" fillId="0" borderId="1" xfId="0" applyFont="1" applyBorder="1" applyAlignment="1" applyProtection="1">
      <alignment horizontal="left" wrapText="1"/>
    </xf>
    <xf numFmtId="0" fontId="41" fillId="0" borderId="1" xfId="0" applyFont="1" applyBorder="1" applyAlignment="1" applyProtection="1">
      <alignment horizontal="left" vertical="top" wrapText="1"/>
    </xf>
    <xf numFmtId="0" fontId="41" fillId="0" borderId="3" xfId="0" applyFont="1" applyBorder="1" applyAlignment="1" applyProtection="1">
      <alignment horizontal="left"/>
    </xf>
    <xf numFmtId="0" fontId="41" fillId="0" borderId="10" xfId="0" applyFont="1" applyBorder="1" applyAlignment="1" applyProtection="1">
      <alignment horizontal="left"/>
    </xf>
    <xf numFmtId="0" fontId="41" fillId="0" borderId="11" xfId="0" applyFont="1" applyBorder="1" applyAlignment="1" applyProtection="1">
      <alignment horizontal="left"/>
    </xf>
    <xf numFmtId="0" fontId="41" fillId="0" borderId="0" xfId="0" applyFont="1" applyAlignment="1" applyProtection="1">
      <alignment horizontal="left" vertical="top" indent="1"/>
    </xf>
    <xf numFmtId="0" fontId="39" fillId="0" borderId="0" xfId="0" applyFont="1" applyAlignment="1" applyProtection="1">
      <alignment horizontal="left" vertical="top" indent="1"/>
    </xf>
    <xf numFmtId="0" fontId="38" fillId="6" borderId="4" xfId="0" applyFont="1" applyFill="1" applyBorder="1" applyAlignment="1" applyProtection="1">
      <alignment wrapText="1"/>
    </xf>
    <xf numFmtId="0" fontId="38" fillId="6" borderId="5" xfId="0" applyFont="1" applyFill="1" applyBorder="1" applyProtection="1"/>
    <xf numFmtId="0" fontId="38" fillId="6" borderId="23" xfId="0" applyFont="1" applyFill="1" applyBorder="1" applyProtection="1"/>
    <xf numFmtId="0" fontId="38" fillId="6" borderId="24" xfId="0" applyFont="1" applyFill="1" applyBorder="1" applyProtection="1"/>
    <xf numFmtId="0" fontId="38" fillId="6" borderId="6" xfId="0" applyFont="1" applyFill="1" applyBorder="1" applyProtection="1"/>
    <xf numFmtId="0" fontId="38" fillId="6" borderId="25" xfId="0" applyFont="1" applyFill="1" applyBorder="1" applyProtection="1"/>
    <xf numFmtId="0" fontId="47" fillId="3" borderId="1" xfId="0" applyFont="1" applyFill="1" applyBorder="1" applyAlignment="1" applyProtection="1">
      <alignment wrapText="1"/>
    </xf>
    <xf numFmtId="0" fontId="38" fillId="3" borderId="1" xfId="0" applyFont="1" applyFill="1" applyBorder="1" applyAlignment="1" applyProtection="1">
      <alignment wrapText="1"/>
    </xf>
    <xf numFmtId="0" fontId="47" fillId="6" borderId="1" xfId="0" applyFont="1" applyFill="1" applyBorder="1" applyAlignment="1" applyProtection="1">
      <alignment wrapText="1"/>
    </xf>
    <xf numFmtId="9" fontId="47" fillId="6" borderId="1" xfId="0" applyNumberFormat="1" applyFont="1" applyFill="1" applyBorder="1" applyAlignment="1" applyProtection="1">
      <alignment wrapText="1"/>
    </xf>
    <xf numFmtId="9" fontId="0" fillId="6" borderId="1" xfId="0" applyNumberFormat="1" applyFill="1" applyBorder="1" applyAlignment="1" applyProtection="1">
      <alignment wrapText="1"/>
    </xf>
    <xf numFmtId="0" fontId="38" fillId="6" borderId="1" xfId="0" applyFont="1" applyFill="1" applyBorder="1" applyAlignment="1" applyProtection="1">
      <alignment wrapText="1"/>
    </xf>
    <xf numFmtId="0" fontId="39" fillId="0" borderId="0" xfId="0" applyFont="1" applyAlignment="1" applyProtection="1">
      <alignment horizontal="left"/>
    </xf>
    <xf numFmtId="0" fontId="41" fillId="0" borderId="0" xfId="0" applyFont="1" applyAlignment="1" applyProtection="1">
      <alignment horizontal="left"/>
    </xf>
    <xf numFmtId="0" fontId="25" fillId="9" borderId="1" xfId="4" applyFont="1" applyFill="1" applyBorder="1" applyAlignment="1" applyProtection="1">
      <alignment wrapText="1"/>
    </xf>
    <xf numFmtId="0" fontId="67" fillId="9" borderId="1" xfId="4" applyFont="1" applyFill="1" applyBorder="1" applyAlignment="1" applyProtection="1">
      <alignment wrapText="1"/>
    </xf>
    <xf numFmtId="8" fontId="25" fillId="9" borderId="1" xfId="4" applyNumberFormat="1" applyFont="1" applyFill="1" applyBorder="1" applyProtection="1"/>
    <xf numFmtId="164" fontId="36" fillId="9" borderId="1" xfId="4" applyNumberFormat="1" applyFont="1" applyFill="1" applyBorder="1" applyProtection="1"/>
    <xf numFmtId="0" fontId="25" fillId="16" borderId="1" xfId="4" applyFont="1" applyFill="1" applyBorder="1" applyAlignment="1" applyProtection="1">
      <alignment wrapText="1"/>
    </xf>
    <xf numFmtId="164" fontId="36" fillId="16" borderId="1" xfId="4" applyNumberFormat="1" applyFont="1" applyFill="1" applyBorder="1" applyProtection="1"/>
    <xf numFmtId="0" fontId="39" fillId="2" borderId="1" xfId="0" applyFont="1" applyFill="1" applyBorder="1" applyAlignment="1" applyProtection="1">
      <alignment horizontal="center"/>
    </xf>
    <xf numFmtId="0" fontId="39" fillId="2" borderId="2" xfId="0" applyFont="1" applyFill="1" applyBorder="1" applyAlignment="1" applyProtection="1">
      <alignment horizontal="center" wrapText="1"/>
    </xf>
    <xf numFmtId="0" fontId="39" fillId="2" borderId="2" xfId="0" applyFont="1" applyFill="1" applyBorder="1" applyAlignment="1" applyProtection="1">
      <alignment horizontal="center"/>
    </xf>
    <xf numFmtId="0" fontId="40" fillId="2" borderId="2" xfId="0" applyFont="1" applyFill="1" applyBorder="1" applyAlignment="1" applyProtection="1">
      <alignment horizontal="center" wrapText="1"/>
    </xf>
    <xf numFmtId="0" fontId="40" fillId="2" borderId="1" xfId="0" applyFont="1" applyFill="1" applyBorder="1" applyAlignment="1" applyProtection="1">
      <alignment horizontal="center" wrapText="1"/>
    </xf>
    <xf numFmtId="0" fontId="39" fillId="2" borderId="1" xfId="0" applyFont="1" applyFill="1" applyBorder="1" applyAlignment="1" applyProtection="1">
      <alignment horizontal="center" wrapText="1"/>
    </xf>
    <xf numFmtId="8" fontId="1" fillId="9" borderId="1" xfId="4" applyNumberFormat="1" applyFont="1" applyFill="1" applyBorder="1" applyProtection="1"/>
    <xf numFmtId="164" fontId="36" fillId="0" borderId="1" xfId="4" applyNumberFormat="1" applyFont="1" applyBorder="1" applyProtection="1"/>
    <xf numFmtId="0" fontId="68" fillId="13" borderId="3" xfId="4" applyFont="1" applyFill="1" applyBorder="1" applyAlignment="1" applyProtection="1">
      <alignment horizontal="left" wrapText="1"/>
    </xf>
    <xf numFmtId="0" fontId="68" fillId="13" borderId="10" xfId="4" applyFont="1" applyFill="1" applyBorder="1" applyAlignment="1" applyProtection="1">
      <alignment horizontal="left" wrapText="1"/>
    </xf>
    <xf numFmtId="0" fontId="68" fillId="13" borderId="11" xfId="4" applyFont="1" applyFill="1" applyBorder="1" applyAlignment="1" applyProtection="1">
      <alignment horizontal="left" wrapText="1"/>
    </xf>
    <xf numFmtId="0" fontId="64" fillId="9" borderId="1" xfId="4" applyFont="1" applyFill="1" applyBorder="1" applyAlignment="1" applyProtection="1">
      <alignment wrapText="1"/>
    </xf>
    <xf numFmtId="0" fontId="28" fillId="9" borderId="1" xfId="4" applyFont="1" applyFill="1" applyBorder="1" applyAlignment="1" applyProtection="1">
      <alignment wrapText="1"/>
    </xf>
    <xf numFmtId="8" fontId="36" fillId="9" borderId="1" xfId="4" applyNumberFormat="1" applyFont="1" applyFill="1" applyBorder="1" applyProtection="1"/>
    <xf numFmtId="0" fontId="36" fillId="15" borderId="1" xfId="4" applyFont="1" applyFill="1" applyBorder="1" applyProtection="1"/>
    <xf numFmtId="0" fontId="27" fillId="15" borderId="1" xfId="4" applyFont="1" applyFill="1" applyBorder="1" applyProtection="1"/>
    <xf numFmtId="0" fontId="36" fillId="15" borderId="1" xfId="4" applyFont="1" applyFill="1" applyBorder="1" applyAlignment="1" applyProtection="1">
      <alignment wrapText="1"/>
    </xf>
    <xf numFmtId="0" fontId="34" fillId="0" borderId="1" xfId="4" applyFont="1" applyBorder="1" applyAlignment="1" applyProtection="1">
      <alignment wrapText="1"/>
    </xf>
    <xf numFmtId="0" fontId="64" fillId="0" borderId="1" xfId="4" applyFont="1" applyBorder="1" applyAlignment="1" applyProtection="1">
      <alignment wrapText="1"/>
    </xf>
    <xf numFmtId="0" fontId="28" fillId="0" borderId="1" xfId="4" applyFont="1" applyBorder="1" applyAlignment="1" applyProtection="1">
      <alignment wrapText="1"/>
    </xf>
    <xf numFmtId="8" fontId="36" fillId="0" borderId="1" xfId="4" applyNumberFormat="1" applyFont="1" applyBorder="1" applyProtection="1"/>
    <xf numFmtId="0" fontId="3" fillId="0" borderId="1" xfId="4" applyFont="1" applyBorder="1" applyAlignment="1" applyProtection="1">
      <alignment wrapText="1"/>
    </xf>
    <xf numFmtId="0" fontId="17" fillId="0" borderId="1" xfId="4" applyFont="1" applyBorder="1" applyAlignment="1" applyProtection="1">
      <alignment wrapText="1"/>
    </xf>
    <xf numFmtId="0" fontId="13" fillId="0" borderId="1" xfId="4" applyFont="1" applyBorder="1" applyAlignment="1" applyProtection="1">
      <alignment wrapText="1"/>
    </xf>
    <xf numFmtId="0" fontId="12" fillId="0" borderId="1" xfId="4" applyFont="1" applyFill="1" applyBorder="1" applyAlignment="1" applyProtection="1">
      <alignment wrapText="1"/>
    </xf>
    <xf numFmtId="0" fontId="64" fillId="0" borderId="1" xfId="4" applyFont="1" applyFill="1" applyBorder="1" applyAlignment="1" applyProtection="1">
      <alignment wrapText="1"/>
    </xf>
    <xf numFmtId="0" fontId="14" fillId="0" borderId="1" xfId="4" applyFont="1" applyBorder="1" applyAlignment="1" applyProtection="1">
      <alignment wrapText="1"/>
    </xf>
    <xf numFmtId="0" fontId="13" fillId="0" borderId="1" xfId="4" applyFont="1" applyFill="1" applyBorder="1" applyAlignment="1" applyProtection="1">
      <alignment wrapText="1"/>
    </xf>
    <xf numFmtId="0" fontId="29" fillId="0" borderId="1" xfId="4" applyFont="1" applyBorder="1" applyAlignment="1" applyProtection="1">
      <alignment wrapText="1"/>
    </xf>
    <xf numFmtId="0" fontId="30" fillId="0" borderId="2" xfId="4" applyFont="1" applyBorder="1" applyAlignment="1" applyProtection="1">
      <alignment wrapText="1"/>
    </xf>
    <xf numFmtId="0" fontId="64" fillId="0" borderId="2" xfId="4" applyFont="1" applyBorder="1" applyAlignment="1" applyProtection="1">
      <alignment wrapText="1"/>
    </xf>
    <xf numFmtId="0" fontId="28" fillId="0" borderId="2" xfId="4" applyFont="1" applyBorder="1" applyAlignment="1" applyProtection="1">
      <alignment wrapText="1"/>
    </xf>
    <xf numFmtId="8" fontId="36" fillId="0" borderId="2" xfId="4" applyNumberFormat="1" applyFont="1" applyBorder="1" applyProtection="1"/>
    <xf numFmtId="0" fontId="30" fillId="0" borderId="14" xfId="4" applyFont="1" applyBorder="1" applyAlignment="1" applyProtection="1">
      <alignment wrapText="1"/>
    </xf>
    <xf numFmtId="0" fontId="64" fillId="0" borderId="14" xfId="4" applyFont="1" applyBorder="1" applyAlignment="1" applyProtection="1">
      <alignment wrapText="1"/>
    </xf>
    <xf numFmtId="0" fontId="28" fillId="0" borderId="14" xfId="4" applyFont="1" applyBorder="1" applyAlignment="1" applyProtection="1">
      <alignment wrapText="1"/>
    </xf>
    <xf numFmtId="8" fontId="36" fillId="0" borderId="14" xfId="4" applyNumberFormat="1" applyFont="1" applyBorder="1" applyProtection="1"/>
    <xf numFmtId="0" fontId="30" fillId="0" borderId="13" xfId="4" applyFont="1" applyBorder="1" applyAlignment="1" applyProtection="1">
      <alignment wrapText="1"/>
    </xf>
    <xf numFmtId="0" fontId="64" fillId="0" borderId="13" xfId="4" applyFont="1" applyBorder="1" applyAlignment="1" applyProtection="1">
      <alignment wrapText="1"/>
    </xf>
    <xf numFmtId="8" fontId="36" fillId="0" borderId="13" xfId="4" applyNumberFormat="1" applyFont="1" applyBorder="1" applyProtection="1"/>
    <xf numFmtId="0" fontId="5" fillId="0" borderId="1" xfId="4" applyFont="1" applyBorder="1" applyAlignment="1" applyProtection="1">
      <alignment wrapText="1"/>
    </xf>
    <xf numFmtId="0" fontId="9" fillId="0" borderId="14" xfId="4" applyFont="1" applyBorder="1" applyAlignment="1" applyProtection="1">
      <alignment wrapText="1"/>
    </xf>
    <xf numFmtId="0" fontId="64" fillId="0" borderId="14" xfId="4" applyFont="1" applyFill="1" applyBorder="1" applyAlignment="1" applyProtection="1">
      <alignment wrapText="1"/>
    </xf>
    <xf numFmtId="0" fontId="17" fillId="0" borderId="14" xfId="4" applyFont="1" applyBorder="1" applyAlignment="1" applyProtection="1">
      <alignment wrapText="1"/>
    </xf>
    <xf numFmtId="0" fontId="18" fillId="0" borderId="13" xfId="4" applyFont="1" applyFill="1" applyBorder="1" applyAlignment="1" applyProtection="1">
      <alignment wrapText="1"/>
    </xf>
    <xf numFmtId="0" fontId="64" fillId="0" borderId="13" xfId="4" applyFont="1" applyFill="1" applyBorder="1" applyAlignment="1" applyProtection="1">
      <alignment wrapText="1"/>
    </xf>
    <xf numFmtId="0" fontId="27" fillId="0" borderId="13" xfId="4" applyFont="1" applyFill="1" applyBorder="1" applyAlignment="1" applyProtection="1">
      <alignment wrapText="1"/>
    </xf>
    <xf numFmtId="0" fontId="17" fillId="0" borderId="1" xfId="4" applyFont="1" applyFill="1" applyBorder="1" applyAlignment="1" applyProtection="1">
      <alignment wrapText="1"/>
    </xf>
    <xf numFmtId="0" fontId="36" fillId="0" borderId="1" xfId="4" applyFont="1" applyFill="1" applyBorder="1" applyAlignment="1" applyProtection="1">
      <alignment wrapText="1"/>
    </xf>
    <xf numFmtId="0" fontId="36" fillId="11" borderId="1" xfId="4" applyFont="1" applyFill="1" applyBorder="1" applyProtection="1"/>
    <xf numFmtId="0" fontId="31" fillId="0" borderId="1" xfId="4" applyFont="1" applyFill="1" applyBorder="1" applyAlignment="1" applyProtection="1">
      <alignment wrapText="1"/>
    </xf>
    <xf numFmtId="0" fontId="32" fillId="0" borderId="2" xfId="4" applyFont="1" applyFill="1" applyBorder="1" applyAlignment="1" applyProtection="1">
      <alignment wrapText="1"/>
    </xf>
    <xf numFmtId="0" fontId="36" fillId="11" borderId="2" xfId="4" applyFont="1" applyFill="1" applyBorder="1" applyProtection="1"/>
    <xf numFmtId="0" fontId="14" fillId="0" borderId="17" xfId="4" applyFont="1" applyFill="1" applyBorder="1" applyAlignment="1" applyProtection="1">
      <alignment wrapText="1"/>
    </xf>
    <xf numFmtId="0" fontId="64" fillId="0" borderId="17" xfId="4" applyFont="1" applyFill="1" applyBorder="1" applyAlignment="1" applyProtection="1">
      <alignment wrapText="1"/>
    </xf>
    <xf numFmtId="0" fontId="36" fillId="11" borderId="17" xfId="4" applyFont="1" applyFill="1" applyBorder="1" applyProtection="1"/>
    <xf numFmtId="0" fontId="32" fillId="0" borderId="13" xfId="4" applyFont="1" applyFill="1" applyBorder="1" applyAlignment="1" applyProtection="1">
      <alignment wrapText="1"/>
    </xf>
    <xf numFmtId="0" fontId="36" fillId="11" borderId="13" xfId="4" applyFont="1" applyFill="1" applyBorder="1" applyProtection="1"/>
    <xf numFmtId="164" fontId="36" fillId="15" borderId="1" xfId="4" applyNumberFormat="1" applyFont="1" applyFill="1" applyBorder="1" applyAlignment="1" applyProtection="1">
      <alignment wrapText="1"/>
    </xf>
    <xf numFmtId="164" fontId="36" fillId="0" borderId="13" xfId="4" applyNumberFormat="1" applyFont="1" applyBorder="1" applyProtection="1"/>
    <xf numFmtId="164" fontId="36" fillId="11" borderId="1" xfId="4" applyNumberFormat="1" applyFont="1" applyFill="1" applyBorder="1" applyProtection="1"/>
    <xf numFmtId="164" fontId="36" fillId="0" borderId="2" xfId="4" applyNumberFormat="1" applyFont="1" applyBorder="1" applyProtection="1"/>
    <xf numFmtId="164" fontId="36" fillId="11" borderId="2" xfId="4" applyNumberFormat="1" applyFont="1" applyFill="1" applyBorder="1" applyProtection="1"/>
    <xf numFmtId="164" fontId="36" fillId="0" borderId="17" xfId="4" applyNumberFormat="1" applyFont="1" applyBorder="1" applyProtection="1"/>
    <xf numFmtId="164" fontId="36" fillId="11" borderId="17" xfId="4" applyNumberFormat="1" applyFont="1" applyFill="1" applyBorder="1" applyProtection="1"/>
    <xf numFmtId="164" fontId="36" fillId="11" borderId="13" xfId="4" applyNumberFormat="1" applyFont="1" applyFill="1" applyBorder="1" applyProtection="1"/>
    <xf numFmtId="0" fontId="36" fillId="11" borderId="14" xfId="4" applyFont="1" applyFill="1" applyBorder="1" applyProtection="1"/>
    <xf numFmtId="164" fontId="36" fillId="11" borderId="14" xfId="4" applyNumberFormat="1" applyFont="1" applyFill="1" applyBorder="1" applyProtection="1"/>
    <xf numFmtId="10" fontId="36" fillId="11" borderId="1" xfId="4" applyNumberFormat="1" applyFont="1" applyFill="1" applyBorder="1" applyProtection="1"/>
    <xf numFmtId="10" fontId="36" fillId="11" borderId="2" xfId="4" applyNumberFormat="1" applyFont="1" applyFill="1" applyBorder="1" applyProtection="1"/>
    <xf numFmtId="10" fontId="36" fillId="11" borderId="17" xfId="4" applyNumberFormat="1" applyFont="1" applyFill="1" applyBorder="1" applyProtection="1"/>
    <xf numFmtId="10" fontId="36" fillId="11" borderId="13" xfId="4" applyNumberFormat="1" applyFont="1" applyFill="1" applyBorder="1" applyProtection="1"/>
    <xf numFmtId="10" fontId="36" fillId="11" borderId="14" xfId="4" applyNumberFormat="1" applyFont="1" applyFill="1" applyBorder="1" applyProtection="1"/>
    <xf numFmtId="0" fontId="36" fillId="0" borderId="1" xfId="4" applyFont="1" applyFill="1" applyBorder="1" applyAlignment="1" applyProtection="1">
      <alignment horizontal="right" wrapText="1"/>
    </xf>
    <xf numFmtId="0" fontId="36" fillId="0" borderId="14" xfId="4" applyFont="1" applyFill="1" applyBorder="1" applyAlignment="1" applyProtection="1">
      <alignment horizontal="right" wrapText="1"/>
    </xf>
    <xf numFmtId="0" fontId="1" fillId="16" borderId="1" xfId="4" applyFont="1" applyFill="1" applyBorder="1" applyProtection="1">
      <protection locked="0"/>
    </xf>
    <xf numFmtId="0" fontId="71" fillId="0" borderId="0" xfId="4" applyFont="1" applyAlignment="1" applyProtection="1"/>
    <xf numFmtId="0" fontId="72" fillId="0" borderId="0" xfId="0" applyFont="1" applyAlignment="1" applyProtection="1"/>
    <xf numFmtId="0" fontId="56" fillId="0" borderId="0" xfId="4" applyFont="1" applyProtection="1"/>
    <xf numFmtId="10" fontId="56" fillId="0" borderId="0" xfId="4" applyNumberFormat="1" applyFont="1" applyProtection="1"/>
    <xf numFmtId="0" fontId="36" fillId="0" borderId="0" xfId="4" applyProtection="1"/>
    <xf numFmtId="0" fontId="27" fillId="0" borderId="0" xfId="4" applyFont="1" applyProtection="1"/>
    <xf numFmtId="164" fontId="56" fillId="0" borderId="0" xfId="4" applyNumberFormat="1" applyFont="1" applyProtection="1"/>
    <xf numFmtId="0" fontId="59" fillId="0" borderId="0" xfId="4" applyFont="1" applyAlignment="1" applyProtection="1"/>
    <xf numFmtId="0" fontId="57" fillId="0" borderId="0" xfId="0" applyFont="1" applyAlignment="1" applyProtection="1"/>
    <xf numFmtId="0" fontId="21" fillId="9" borderId="1" xfId="4" applyFont="1" applyFill="1" applyBorder="1" applyAlignment="1" applyProtection="1">
      <alignment wrapText="1"/>
    </xf>
    <xf numFmtId="10" fontId="36" fillId="16" borderId="1" xfId="4" applyNumberFormat="1" applyFont="1" applyFill="1" applyBorder="1" applyProtection="1"/>
    <xf numFmtId="0" fontId="26" fillId="16" borderId="1" xfId="4" applyFont="1" applyFill="1" applyBorder="1" applyAlignment="1" applyProtection="1">
      <alignment wrapText="1"/>
    </xf>
    <xf numFmtId="10" fontId="36" fillId="15" borderId="1" xfId="4" applyNumberFormat="1" applyFont="1" applyFill="1" applyBorder="1" applyAlignment="1" applyProtection="1">
      <alignment wrapText="1"/>
    </xf>
    <xf numFmtId="164" fontId="27" fillId="15" borderId="1" xfId="4" applyNumberFormat="1" applyFont="1" applyFill="1" applyBorder="1" applyAlignment="1" applyProtection="1">
      <alignment wrapText="1"/>
    </xf>
    <xf numFmtId="164" fontId="14" fillId="15" borderId="1" xfId="4" applyNumberFormat="1" applyFont="1" applyFill="1" applyBorder="1" applyAlignment="1" applyProtection="1">
      <alignment wrapText="1"/>
    </xf>
    <xf numFmtId="0" fontId="36" fillId="0" borderId="1" xfId="4" applyFont="1" applyBorder="1" applyAlignment="1" applyProtection="1">
      <alignment wrapText="1"/>
    </xf>
    <xf numFmtId="164" fontId="36" fillId="0" borderId="1" xfId="4" applyNumberFormat="1" applyFont="1" applyBorder="1" applyAlignment="1" applyProtection="1">
      <alignment horizontal="right"/>
    </xf>
    <xf numFmtId="0" fontId="4" fillId="0" borderId="1" xfId="4" applyFont="1" applyBorder="1" applyAlignment="1" applyProtection="1">
      <alignment wrapText="1"/>
    </xf>
    <xf numFmtId="0" fontId="5" fillId="0" borderId="1" xfId="4" applyFont="1" applyFill="1" applyBorder="1" applyAlignment="1" applyProtection="1">
      <alignment wrapText="1"/>
    </xf>
    <xf numFmtId="0" fontId="3" fillId="0" borderId="1" xfId="4" applyFont="1" applyFill="1" applyBorder="1" applyAlignment="1" applyProtection="1">
      <alignment wrapText="1"/>
    </xf>
    <xf numFmtId="0" fontId="4" fillId="0" borderId="1" xfId="4" applyFont="1" applyFill="1" applyBorder="1" applyAlignment="1" applyProtection="1">
      <alignment wrapText="1"/>
    </xf>
    <xf numFmtId="0" fontId="18" fillId="0" borderId="1" xfId="4" applyFont="1" applyBorder="1" applyAlignment="1" applyProtection="1">
      <alignment wrapText="1"/>
    </xf>
    <xf numFmtId="0" fontId="24" fillId="0" borderId="13" xfId="4" applyFont="1" applyFill="1" applyBorder="1" applyAlignment="1" applyProtection="1">
      <alignment wrapText="1"/>
    </xf>
    <xf numFmtId="0" fontId="27" fillId="0" borderId="1" xfId="4" applyFont="1" applyFill="1" applyBorder="1" applyAlignment="1" applyProtection="1">
      <alignment wrapText="1"/>
    </xf>
    <xf numFmtId="0" fontId="24" fillId="0" borderId="1" xfId="4" applyFont="1" applyFill="1" applyBorder="1" applyAlignment="1" applyProtection="1">
      <alignment wrapText="1"/>
    </xf>
    <xf numFmtId="0" fontId="32" fillId="0" borderId="1" xfId="4" applyFont="1" applyFill="1" applyBorder="1" applyAlignment="1" applyProtection="1">
      <alignment wrapText="1"/>
    </xf>
    <xf numFmtId="0" fontId="14" fillId="0" borderId="1" xfId="4" applyFont="1" applyFill="1" applyBorder="1" applyAlignment="1" applyProtection="1">
      <alignment wrapText="1"/>
    </xf>
    <xf numFmtId="0" fontId="36" fillId="0" borderId="1" xfId="4" applyFont="1" applyBorder="1" applyProtection="1"/>
    <xf numFmtId="0" fontId="36" fillId="0" borderId="1" xfId="4" applyFont="1" applyBorder="1" applyProtection="1">
      <protection locked="0"/>
    </xf>
    <xf numFmtId="0" fontId="66" fillId="0" borderId="0" xfId="4" applyFont="1" applyAlignment="1" applyProtection="1"/>
    <xf numFmtId="0" fontId="50" fillId="0" borderId="0" xfId="0" applyFont="1" applyAlignment="1" applyProtection="1"/>
    <xf numFmtId="0" fontId="36" fillId="0" borderId="0" xfId="4" applyFont="1" applyProtection="1"/>
    <xf numFmtId="10" fontId="36" fillId="0" borderId="0" xfId="4" applyNumberFormat="1" applyFont="1" applyProtection="1"/>
    <xf numFmtId="164" fontId="36" fillId="0" borderId="0" xfId="4" applyNumberFormat="1" applyFont="1" applyProtection="1"/>
    <xf numFmtId="0" fontId="66" fillId="0" borderId="0" xfId="4" applyFont="1" applyAlignment="1" applyProtection="1"/>
    <xf numFmtId="0" fontId="26" fillId="9" borderId="1" xfId="4" applyFont="1" applyFill="1" applyBorder="1" applyAlignment="1" applyProtection="1">
      <alignment wrapText="1"/>
    </xf>
    <xf numFmtId="0" fontId="23" fillId="0" borderId="1" xfId="4" applyFont="1" applyBorder="1" applyAlignment="1" applyProtection="1">
      <alignment wrapText="1"/>
    </xf>
    <xf numFmtId="0" fontId="26" fillId="0" borderId="1" xfId="4" applyFont="1" applyBorder="1" applyAlignment="1" applyProtection="1">
      <alignment wrapText="1"/>
    </xf>
    <xf numFmtId="164" fontId="36" fillId="0" borderId="1" xfId="4" applyNumberFormat="1" applyFont="1" applyBorder="1" applyAlignment="1" applyProtection="1">
      <alignment wrapText="1"/>
    </xf>
    <xf numFmtId="0" fontId="16" fillId="0" borderId="1" xfId="4" applyFont="1" applyBorder="1" applyAlignment="1" applyProtection="1">
      <alignment wrapText="1"/>
    </xf>
    <xf numFmtId="0" fontId="7" fillId="0" borderId="1" xfId="4" applyFont="1" applyBorder="1" applyAlignment="1" applyProtection="1">
      <alignment wrapText="1"/>
    </xf>
    <xf numFmtId="0" fontId="24" fillId="0" borderId="1" xfId="4" applyFont="1" applyBorder="1" applyAlignment="1" applyProtection="1">
      <alignment wrapText="1"/>
    </xf>
    <xf numFmtId="0" fontId="19" fillId="0" borderId="1" xfId="4" applyFont="1" applyBorder="1" applyAlignment="1" applyProtection="1">
      <alignment wrapText="1"/>
    </xf>
    <xf numFmtId="0" fontId="14" fillId="15" borderId="1" xfId="4" applyFont="1" applyFill="1" applyBorder="1" applyAlignment="1" applyProtection="1">
      <alignment wrapText="1"/>
    </xf>
    <xf numFmtId="0" fontId="8" fillId="0" borderId="1" xfId="4" applyFont="1" applyBorder="1" applyAlignment="1" applyProtection="1">
      <alignment wrapText="1"/>
    </xf>
    <xf numFmtId="0" fontId="7" fillId="0" borderId="1" xfId="4" applyFont="1" applyFill="1" applyBorder="1" applyAlignment="1" applyProtection="1">
      <alignment wrapText="1"/>
    </xf>
    <xf numFmtId="0" fontId="36" fillId="0" borderId="0" xfId="4" applyFont="1" applyAlignment="1" applyProtection="1">
      <alignment horizontal="right"/>
    </xf>
    <xf numFmtId="8" fontId="36" fillId="9" borderId="1" xfId="4" applyNumberFormat="1" applyFont="1" applyFill="1" applyBorder="1" applyAlignment="1" applyProtection="1">
      <alignment horizontal="right"/>
    </xf>
    <xf numFmtId="164" fontId="36" fillId="9" borderId="1" xfId="4" applyNumberFormat="1" applyFont="1" applyFill="1" applyBorder="1" applyAlignment="1" applyProtection="1">
      <alignment horizontal="right"/>
    </xf>
    <xf numFmtId="164" fontId="36" fillId="9" borderId="3" xfId="4" applyNumberFormat="1" applyFont="1" applyFill="1" applyBorder="1" applyProtection="1"/>
    <xf numFmtId="0" fontId="36" fillId="15" borderId="1" xfId="4" applyFont="1" applyFill="1" applyBorder="1" applyAlignment="1" applyProtection="1">
      <alignment horizontal="right" wrapText="1"/>
    </xf>
    <xf numFmtId="0" fontId="36" fillId="15" borderId="3" xfId="4" applyFont="1" applyFill="1" applyBorder="1" applyAlignment="1" applyProtection="1">
      <alignment wrapText="1"/>
    </xf>
    <xf numFmtId="8" fontId="36" fillId="0" borderId="1" xfId="4" applyNumberFormat="1" applyFont="1" applyBorder="1" applyAlignment="1" applyProtection="1">
      <alignment horizontal="right"/>
    </xf>
    <xf numFmtId="164" fontId="36" fillId="0" borderId="3" xfId="4" applyNumberFormat="1" applyFont="1" applyBorder="1" applyAlignment="1" applyProtection="1">
      <alignment horizontal="right"/>
    </xf>
    <xf numFmtId="8" fontId="57" fillId="0" borderId="1" xfId="5" applyNumberFormat="1" applyFont="1" applyBorder="1" applyAlignment="1" applyProtection="1">
      <alignment horizontal="right"/>
    </xf>
    <xf numFmtId="164" fontId="36" fillId="0" borderId="1" xfId="4" applyNumberFormat="1" applyFont="1" applyBorder="1" applyAlignment="1" applyProtection="1">
      <alignment horizontal="right" wrapText="1"/>
    </xf>
    <xf numFmtId="164" fontId="36" fillId="0" borderId="3" xfId="4" applyNumberFormat="1" applyFont="1" applyBorder="1" applyAlignment="1" applyProtection="1">
      <alignment horizontal="right" wrapText="1"/>
    </xf>
    <xf numFmtId="0" fontId="23" fillId="0" borderId="1" xfId="4" applyFont="1" applyFill="1" applyBorder="1" applyAlignment="1" applyProtection="1">
      <alignment wrapText="1"/>
    </xf>
    <xf numFmtId="0" fontId="57" fillId="0" borderId="1" xfId="6" applyFont="1" applyBorder="1" applyAlignment="1" applyProtection="1">
      <alignment horizontal="left" wrapText="1"/>
    </xf>
    <xf numFmtId="8" fontId="36" fillId="0" borderId="1" xfId="4" applyNumberFormat="1" applyFont="1" applyFill="1" applyBorder="1" applyAlignment="1" applyProtection="1">
      <alignment horizontal="right" wrapText="1"/>
    </xf>
    <xf numFmtId="0" fontId="33" fillId="11" borderId="1" xfId="4" applyFont="1" applyFill="1" applyBorder="1" applyAlignment="1" applyProtection="1">
      <alignment wrapText="1"/>
    </xf>
    <xf numFmtId="0" fontId="36" fillId="11" borderId="1" xfId="4" applyFont="1" applyFill="1" applyBorder="1" applyAlignment="1" applyProtection="1">
      <alignment horizontal="right"/>
    </xf>
    <xf numFmtId="164" fontId="36" fillId="0" borderId="3" xfId="4" applyNumberFormat="1" applyFont="1" applyBorder="1" applyProtection="1"/>
    <xf numFmtId="164" fontId="36" fillId="11" borderId="1" xfId="4" applyNumberFormat="1" applyFont="1" applyFill="1" applyBorder="1" applyAlignment="1" applyProtection="1">
      <alignment horizontal="right"/>
    </xf>
    <xf numFmtId="164" fontId="36" fillId="11" borderId="3" xfId="4" applyNumberFormat="1" applyFont="1" applyFill="1" applyBorder="1" applyProtection="1"/>
    <xf numFmtId="0" fontId="66" fillId="0" borderId="0" xfId="4" applyFont="1" applyProtection="1"/>
    <xf numFmtId="8" fontId="27" fillId="0" borderId="1" xfId="4" applyNumberFormat="1" applyFont="1" applyBorder="1" applyAlignment="1" applyProtection="1">
      <alignment horizontal="right"/>
    </xf>
    <xf numFmtId="164" fontId="36" fillId="0" borderId="1" xfId="7" applyNumberFormat="1" applyFont="1" applyBorder="1" applyProtection="1"/>
    <xf numFmtId="0" fontId="15" fillId="0" borderId="1" xfId="4" applyFont="1" applyBorder="1" applyAlignment="1" applyProtection="1">
      <alignment wrapText="1"/>
    </xf>
    <xf numFmtId="0" fontId="6" fillId="0" borderId="1" xfId="4" applyFont="1" applyFill="1" applyBorder="1" applyAlignment="1" applyProtection="1">
      <alignment wrapText="1"/>
    </xf>
    <xf numFmtId="0" fontId="6" fillId="0" borderId="1" xfId="4" applyFont="1" applyBorder="1" applyAlignment="1" applyProtection="1">
      <alignment wrapText="1"/>
    </xf>
    <xf numFmtId="44" fontId="57" fillId="0" borderId="1" xfId="5" applyFont="1" applyBorder="1" applyAlignment="1" applyProtection="1">
      <alignment horizontal="right"/>
    </xf>
    <xf numFmtId="164" fontId="57" fillId="0" borderId="1" xfId="5" applyNumberFormat="1" applyFont="1" applyBorder="1" applyAlignment="1" applyProtection="1">
      <alignment horizontal="right"/>
    </xf>
    <xf numFmtId="0" fontId="57" fillId="0" borderId="1" xfId="6" applyFont="1" applyBorder="1" applyAlignment="1" applyProtection="1">
      <alignment wrapText="1"/>
    </xf>
    <xf numFmtId="8" fontId="27" fillId="0" borderId="1" xfId="4" applyNumberFormat="1" applyFont="1" applyFill="1" applyBorder="1" applyAlignment="1" applyProtection="1">
      <alignment horizontal="right" wrapText="1"/>
    </xf>
    <xf numFmtId="0" fontId="31" fillId="11" borderId="1" xfId="4" applyFont="1" applyFill="1" applyBorder="1" applyAlignment="1" applyProtection="1">
      <alignment wrapText="1"/>
    </xf>
    <xf numFmtId="0" fontId="27" fillId="15" borderId="1" xfId="4" applyFont="1" applyFill="1" applyBorder="1" applyAlignment="1" applyProtection="1">
      <alignment wrapText="1"/>
    </xf>
    <xf numFmtId="0" fontId="23" fillId="15" borderId="1" xfId="4" applyFont="1" applyFill="1" applyBorder="1" applyAlignment="1" applyProtection="1">
      <alignment wrapText="1"/>
    </xf>
    <xf numFmtId="0" fontId="57" fillId="0" borderId="1" xfId="4" applyFont="1" applyBorder="1" applyAlignment="1" applyProtection="1">
      <alignment wrapText="1"/>
    </xf>
    <xf numFmtId="164" fontId="23" fillId="0" borderId="1" xfId="4" applyNumberFormat="1" applyFont="1" applyBorder="1" applyAlignment="1" applyProtection="1">
      <alignment horizontal="right"/>
    </xf>
    <xf numFmtId="0" fontId="11" fillId="0" borderId="1" xfId="4" applyFont="1" applyBorder="1" applyAlignment="1" applyProtection="1">
      <alignment wrapText="1"/>
    </xf>
    <xf numFmtId="0" fontId="20" fillId="0" borderId="1" xfId="4" applyFont="1" applyBorder="1" applyAlignment="1" applyProtection="1">
      <alignment wrapText="1"/>
    </xf>
    <xf numFmtId="0" fontId="41" fillId="6" borderId="1" xfId="0" applyFont="1" applyFill="1" applyBorder="1" applyAlignment="1" applyProtection="1">
      <alignment vertical="center"/>
      <protection locked="0"/>
    </xf>
    <xf numFmtId="0" fontId="41" fillId="6" borderId="1" xfId="0" applyFont="1" applyFill="1" applyBorder="1" applyProtection="1">
      <protection locked="0"/>
    </xf>
    <xf numFmtId="0" fontId="38" fillId="6" borderId="2" xfId="0" applyFont="1" applyFill="1" applyBorder="1" applyAlignment="1" applyProtection="1">
      <protection locked="0"/>
    </xf>
    <xf numFmtId="0" fontId="0" fillId="6" borderId="2" xfId="0" applyFill="1" applyBorder="1" applyAlignment="1" applyProtection="1">
      <protection locked="0"/>
    </xf>
    <xf numFmtId="0" fontId="38" fillId="6" borderId="2" xfId="0" applyFont="1" applyFill="1" applyBorder="1" applyProtection="1">
      <protection locked="0"/>
    </xf>
    <xf numFmtId="0" fontId="50" fillId="13" borderId="12" xfId="0" applyFont="1" applyFill="1" applyBorder="1" applyAlignment="1" applyProtection="1">
      <alignment horizontal="center" wrapText="1"/>
      <protection locked="0"/>
    </xf>
    <xf numFmtId="9" fontId="48" fillId="13" borderId="12" xfId="1" applyFont="1" applyFill="1" applyBorder="1" applyAlignment="1" applyProtection="1">
      <alignment wrapText="1"/>
      <protection locked="0"/>
    </xf>
    <xf numFmtId="164" fontId="23" fillId="0" borderId="1" xfId="4" applyNumberFormat="1" applyFont="1" applyBorder="1" applyProtection="1"/>
    <xf numFmtId="164" fontId="23" fillId="0" borderId="1" xfId="5" applyNumberFormat="1" applyFont="1" applyBorder="1" applyAlignment="1" applyProtection="1">
      <alignment horizontal="right"/>
    </xf>
    <xf numFmtId="164" fontId="23" fillId="0" borderId="1" xfId="4" applyNumberFormat="1" applyFont="1" applyBorder="1" applyAlignment="1" applyProtection="1">
      <alignment wrapText="1"/>
    </xf>
    <xf numFmtId="0" fontId="22" fillId="0" borderId="1" xfId="4" applyFont="1" applyBorder="1" applyAlignment="1" applyProtection="1">
      <alignment wrapText="1"/>
    </xf>
    <xf numFmtId="0" fontId="22" fillId="0" borderId="1" xfId="4" applyFont="1" applyFill="1" applyBorder="1" applyAlignment="1" applyProtection="1">
      <alignment wrapText="1"/>
    </xf>
    <xf numFmtId="0" fontId="66" fillId="0" borderId="0" xfId="4" applyFont="1" applyAlignment="1" applyProtection="1">
      <alignment horizontal="left" wrapText="1"/>
    </xf>
    <xf numFmtId="0" fontId="66" fillId="0" borderId="0" xfId="4" applyFont="1" applyAlignment="1" applyProtection="1">
      <alignment horizontal="left" wrapText="1"/>
    </xf>
    <xf numFmtId="0" fontId="1" fillId="0" borderId="0" xfId="4" applyFont="1" applyAlignment="1" applyProtection="1">
      <alignment horizontal="left" wrapText="1"/>
    </xf>
    <xf numFmtId="0" fontId="56" fillId="15" borderId="1" xfId="4" applyFont="1" applyFill="1" applyBorder="1" applyProtection="1"/>
    <xf numFmtId="0" fontId="56" fillId="15" borderId="1" xfId="4" applyFont="1" applyFill="1" applyBorder="1" applyAlignment="1" applyProtection="1">
      <alignment wrapText="1"/>
    </xf>
    <xf numFmtId="10" fontId="56" fillId="15" borderId="1" xfId="4" applyNumberFormat="1" applyFont="1" applyFill="1" applyBorder="1" applyAlignment="1" applyProtection="1">
      <alignment wrapText="1"/>
    </xf>
    <xf numFmtId="0" fontId="36" fillId="15" borderId="1" xfId="4" applyFill="1" applyBorder="1" applyAlignment="1" applyProtection="1">
      <alignment wrapText="1"/>
    </xf>
    <xf numFmtId="164" fontId="56" fillId="15" borderId="1" xfId="4" applyNumberFormat="1" applyFont="1" applyFill="1" applyBorder="1" applyAlignment="1" applyProtection="1">
      <alignment wrapText="1"/>
    </xf>
    <xf numFmtId="164" fontId="22" fillId="0" borderId="1" xfId="5" applyNumberFormat="1" applyFont="1" applyBorder="1" applyAlignment="1" applyProtection="1">
      <alignment horizontal="right"/>
    </xf>
    <xf numFmtId="164" fontId="22" fillId="0" borderId="1" xfId="4" applyNumberFormat="1" applyFont="1" applyBorder="1" applyAlignment="1" applyProtection="1">
      <alignment horizontal="right"/>
    </xf>
    <xf numFmtId="164" fontId="22" fillId="0" borderId="1" xfId="4" applyNumberFormat="1" applyFont="1" applyBorder="1" applyAlignment="1" applyProtection="1">
      <alignment horizontal="right" wrapText="1"/>
    </xf>
    <xf numFmtId="0" fontId="10" fillId="0" borderId="1" xfId="4" applyFont="1" applyBorder="1" applyAlignment="1" applyProtection="1">
      <alignment wrapText="1"/>
    </xf>
    <xf numFmtId="0" fontId="20" fillId="0" borderId="1" xfId="4" applyFont="1" applyFill="1" applyBorder="1" applyAlignment="1" applyProtection="1">
      <alignment wrapText="1"/>
    </xf>
    <xf numFmtId="164" fontId="22" fillId="0" borderId="1" xfId="4" applyNumberFormat="1" applyFont="1" applyFill="1" applyBorder="1" applyAlignment="1" applyProtection="1">
      <alignment horizontal="right" wrapText="1"/>
    </xf>
    <xf numFmtId="0" fontId="59" fillId="11" borderId="1" xfId="4" applyFont="1" applyFill="1" applyBorder="1" applyAlignment="1" applyProtection="1">
      <alignment wrapText="1"/>
    </xf>
    <xf numFmtId="0" fontId="59" fillId="11" borderId="1" xfId="4" applyFont="1" applyFill="1" applyBorder="1" applyProtection="1"/>
  </cellXfs>
  <cellStyles count="8">
    <cellStyle name="Currency" xfId="7" builtinId="4"/>
    <cellStyle name="Currency 2" xfId="3" xr:uid="{00000000-0005-0000-0000-000000000000}"/>
    <cellStyle name="Currency 3" xfId="5" xr:uid="{00000000-0005-0000-0000-000001000000}"/>
    <cellStyle name="Normal" xfId="0" builtinId="0"/>
    <cellStyle name="Normal 10" xfId="6" xr:uid="{00000000-0005-0000-0000-000003000000}"/>
    <cellStyle name="Normal 2" xfId="2" xr:uid="{00000000-0005-0000-0000-000004000000}"/>
    <cellStyle name="Normal 3" xfId="4" xr:uid="{00000000-0005-0000-0000-000005000000}"/>
    <cellStyle name="Percent" xfId="1" builtinId="5"/>
  </cellStyles>
  <dxfs count="6">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s>
  <tableStyles count="0" defaultTableStyle="TableStyleMedium9" defaultPivotStyle="PivotStyleLight16"/>
  <colors>
    <mruColors>
      <color rgb="FFCCFFCC"/>
      <color rgb="FFCCFFFF"/>
      <color rgb="FFFF66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1"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drawing5.xml.rels><?xml version="1.0" encoding="UTF-8" standalone="yes"?>
<Relationships xmlns="http://schemas.openxmlformats.org/package/2006/relationships"><Relationship Id="rId1" Type="http://schemas.openxmlformats.org/officeDocument/2006/relationships/image" Target="../media/image3.gif"/></Relationships>
</file>

<file path=xl/drawings/_rels/drawing6.xml.rels><?xml version="1.0" encoding="UTF-8" standalone="yes"?>
<Relationships xmlns="http://schemas.openxmlformats.org/package/2006/relationships"><Relationship Id="rId1" Type="http://schemas.openxmlformats.org/officeDocument/2006/relationships/image" Target="../media/image3.gif"/></Relationships>
</file>

<file path=xl/drawings/_rels/drawing7.xml.rels><?xml version="1.0" encoding="UTF-8" standalone="yes"?>
<Relationships xmlns="http://schemas.openxmlformats.org/package/2006/relationships"><Relationship Id="rId1" Type="http://schemas.openxmlformats.org/officeDocument/2006/relationships/image" Target="../media/image3.gif"/></Relationships>
</file>

<file path=xl/drawings/_rels/drawing8.xml.rels><?xml version="1.0" encoding="UTF-8" standalone="yes"?>
<Relationships xmlns="http://schemas.openxmlformats.org/package/2006/relationships"><Relationship Id="rId1" Type="http://schemas.openxmlformats.org/officeDocument/2006/relationships/image" Target="../media/image3.gif"/></Relationships>
</file>

<file path=xl/drawings/_rels/drawing9.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3</xdr:row>
      <xdr:rowOff>704850</xdr:rowOff>
    </xdr:from>
    <xdr:to>
      <xdr:col>13</xdr:col>
      <xdr:colOff>504825</xdr:colOff>
      <xdr:row>3</xdr:row>
      <xdr:rowOff>979194</xdr:rowOff>
    </xdr:to>
    <xdr:pic>
      <xdr:nvPicPr>
        <xdr:cNvPr id="2" name="Picture 1">
          <a:extLst>
            <a:ext uri="{FF2B5EF4-FFF2-40B4-BE49-F238E27FC236}">
              <a16:creationId xmlns:a16="http://schemas.microsoft.com/office/drawing/2014/main" id="{CCBB1938-5914-4E99-91D4-3D1F6C3C1E49}"/>
            </a:ext>
          </a:extLst>
        </xdr:cNvPr>
        <xdr:cNvPicPr>
          <a:picLocks noChangeAspect="1"/>
        </xdr:cNvPicPr>
      </xdr:nvPicPr>
      <xdr:blipFill>
        <a:blip xmlns:r="http://schemas.openxmlformats.org/officeDocument/2006/relationships" r:embed="rId1"/>
        <a:stretch>
          <a:fillRect/>
        </a:stretch>
      </xdr:blipFill>
      <xdr:spPr>
        <a:xfrm>
          <a:off x="657225" y="1581150"/>
          <a:ext cx="7772400" cy="2743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97</xdr:row>
      <xdr:rowOff>0</xdr:rowOff>
    </xdr:from>
    <xdr:to>
      <xdr:col>0</xdr:col>
      <xdr:colOff>12700</xdr:colOff>
      <xdr:row>97</xdr:row>
      <xdr:rowOff>12700</xdr:rowOff>
    </xdr:to>
    <xdr:pic>
      <xdr:nvPicPr>
        <xdr:cNvPr id="2" name="Picture 1" descr="https://applications.labor.ny.gov/wpp/images/spacer.gif">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3" name="Picture 2" descr="https://applications.labor.ny.gov/wpp/images/spacer.gif">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97</xdr:row>
      <xdr:rowOff>0</xdr:rowOff>
    </xdr:from>
    <xdr:to>
      <xdr:col>3</xdr:col>
      <xdr:colOff>12700</xdr:colOff>
      <xdr:row>97</xdr:row>
      <xdr:rowOff>12700</xdr:rowOff>
    </xdr:to>
    <xdr:pic>
      <xdr:nvPicPr>
        <xdr:cNvPr id="4" name="Picture 3" descr="https://applications.labor.ny.gov/wpp/images/spacer.gif">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xdr:row>
      <xdr:rowOff>0</xdr:rowOff>
    </xdr:from>
    <xdr:to>
      <xdr:col>4</xdr:col>
      <xdr:colOff>12700</xdr:colOff>
      <xdr:row>97</xdr:row>
      <xdr:rowOff>12700</xdr:rowOff>
    </xdr:to>
    <xdr:pic>
      <xdr:nvPicPr>
        <xdr:cNvPr id="5" name="Picture 4" descr="https://applications.labor.ny.gov/wpp/images/spacer.gif">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06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97</xdr:row>
      <xdr:rowOff>0</xdr:rowOff>
    </xdr:from>
    <xdr:to>
      <xdr:col>5</xdr:col>
      <xdr:colOff>12700</xdr:colOff>
      <xdr:row>97</xdr:row>
      <xdr:rowOff>12700</xdr:rowOff>
    </xdr:to>
    <xdr:pic>
      <xdr:nvPicPr>
        <xdr:cNvPr id="6" name="Picture 5" descr="https://applications.labor.ny.gov/wpp/images/spacer.gif">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59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97</xdr:row>
      <xdr:rowOff>0</xdr:rowOff>
    </xdr:from>
    <xdr:to>
      <xdr:col>6</xdr:col>
      <xdr:colOff>12700</xdr:colOff>
      <xdr:row>97</xdr:row>
      <xdr:rowOff>12700</xdr:rowOff>
    </xdr:to>
    <xdr:pic>
      <xdr:nvPicPr>
        <xdr:cNvPr id="7" name="Picture 6" descr="https://applications.labor.ny.gov/wpp/images/spacer.gif">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12700</xdr:colOff>
      <xdr:row>97</xdr:row>
      <xdr:rowOff>12700</xdr:rowOff>
    </xdr:to>
    <xdr:pic>
      <xdr:nvPicPr>
        <xdr:cNvPr id="8" name="Picture 7" descr="https://applications.labor.ny.gov/wpp/images/spacer.gif">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049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97</xdr:row>
      <xdr:rowOff>0</xdr:rowOff>
    </xdr:from>
    <xdr:to>
      <xdr:col>12</xdr:col>
      <xdr:colOff>12700</xdr:colOff>
      <xdr:row>97</xdr:row>
      <xdr:rowOff>12700</xdr:rowOff>
    </xdr:to>
    <xdr:pic>
      <xdr:nvPicPr>
        <xdr:cNvPr id="9" name="Picture 8" descr="https://applications.labor.ny.gov/wpp/images/spacer.gif">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17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97</xdr:row>
      <xdr:rowOff>0</xdr:rowOff>
    </xdr:from>
    <xdr:to>
      <xdr:col>13</xdr:col>
      <xdr:colOff>12700</xdr:colOff>
      <xdr:row>97</xdr:row>
      <xdr:rowOff>12700</xdr:rowOff>
    </xdr:to>
    <xdr:pic>
      <xdr:nvPicPr>
        <xdr:cNvPr id="10" name="Picture 9" descr="https://applications.labor.ny.gov/wpp/images/spacer.gif">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65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97</xdr:row>
      <xdr:rowOff>0</xdr:rowOff>
    </xdr:from>
    <xdr:to>
      <xdr:col>14</xdr:col>
      <xdr:colOff>12700</xdr:colOff>
      <xdr:row>97</xdr:row>
      <xdr:rowOff>12700</xdr:rowOff>
    </xdr:to>
    <xdr:pic>
      <xdr:nvPicPr>
        <xdr:cNvPr id="11" name="Picture 10" descr="https://applications.labor.ny.gov/wpp/images/spacer.gif">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228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12" name="Picture 11" descr="https://applications.labor.ny.gov/wpp/images/spacer.gif">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97</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633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97</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01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97</xdr:row>
      <xdr:rowOff>0</xdr:rowOff>
    </xdr:from>
    <xdr:to>
      <xdr:col>1</xdr:col>
      <xdr:colOff>12700</xdr:colOff>
      <xdr:row>97</xdr:row>
      <xdr:rowOff>12700</xdr:rowOff>
    </xdr:to>
    <xdr:pic>
      <xdr:nvPicPr>
        <xdr:cNvPr id="15" name="Picture 14" descr="https://applications.labor.ny.gov/wpp/images/spacer.gif">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16" name="Picture 15" descr="https://applications.labor.ny.gov/wpp/images/spacer.gif">
          <a:extLst>
            <a:ext uri="{FF2B5EF4-FFF2-40B4-BE49-F238E27FC236}">
              <a16:creationId xmlns:a16="http://schemas.microsoft.com/office/drawing/2014/main" id="{C32242F5-160D-43DF-974D-2184B608A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17" name="Picture 16" descr="https://applications.labor.ny.gov/wpp/images/spacer.gif">
          <a:extLst>
            <a:ext uri="{FF2B5EF4-FFF2-40B4-BE49-F238E27FC236}">
              <a16:creationId xmlns:a16="http://schemas.microsoft.com/office/drawing/2014/main" id="{17213BF1-EC3D-428B-8D29-02A34DF27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18" name="Picture 17" descr="https://applications.labor.ny.gov/wpp/images/spacer.gif">
          <a:extLst>
            <a:ext uri="{FF2B5EF4-FFF2-40B4-BE49-F238E27FC236}">
              <a16:creationId xmlns:a16="http://schemas.microsoft.com/office/drawing/2014/main" id="{C3C5A1E5-2D67-48D2-8032-A1B51B88B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19" name="Picture 18" descr="https://applications.labor.ny.gov/wpp/images/spacer.gif">
          <a:extLst>
            <a:ext uri="{FF2B5EF4-FFF2-40B4-BE49-F238E27FC236}">
              <a16:creationId xmlns:a16="http://schemas.microsoft.com/office/drawing/2014/main" id="{C716D700-6BC3-45CF-BB65-64DF43992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20" name="Picture 19" descr="https://applications.labor.ny.gov/wpp/images/spacer.gif">
          <a:extLst>
            <a:ext uri="{FF2B5EF4-FFF2-40B4-BE49-F238E27FC236}">
              <a16:creationId xmlns:a16="http://schemas.microsoft.com/office/drawing/2014/main" id="{340A178B-DC9E-42D5-80DC-03A81181A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97</xdr:row>
      <xdr:rowOff>0</xdr:rowOff>
    </xdr:from>
    <xdr:ext cx="12700" cy="12700"/>
    <xdr:pic>
      <xdr:nvPicPr>
        <xdr:cNvPr id="21" name="Picture 20" descr="https://applications.labor.ny.gov/wpp/images/spacer.gif">
          <a:extLst>
            <a:ext uri="{FF2B5EF4-FFF2-40B4-BE49-F238E27FC236}">
              <a16:creationId xmlns:a16="http://schemas.microsoft.com/office/drawing/2014/main" id="{10F8950B-712C-495A-8CBA-FB0903DDF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97</xdr:row>
      <xdr:rowOff>0</xdr:rowOff>
    </xdr:from>
    <xdr:to>
      <xdr:col>1</xdr:col>
      <xdr:colOff>12700</xdr:colOff>
      <xdr:row>97</xdr:row>
      <xdr:rowOff>12700</xdr:rowOff>
    </xdr:to>
    <xdr:pic>
      <xdr:nvPicPr>
        <xdr:cNvPr id="22" name="Picture 21" descr="https://applications.labor.ny.gov/wpp/images/spacer.gif">
          <a:extLst>
            <a:ext uri="{FF2B5EF4-FFF2-40B4-BE49-F238E27FC236}">
              <a16:creationId xmlns:a16="http://schemas.microsoft.com/office/drawing/2014/main" id="{2FC30FCC-9D2E-4E66-89C0-542FB268B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23" name="Picture 22" descr="https://applications.labor.ny.gov/wpp/images/spacer.gif">
          <a:extLst>
            <a:ext uri="{FF2B5EF4-FFF2-40B4-BE49-F238E27FC236}">
              <a16:creationId xmlns:a16="http://schemas.microsoft.com/office/drawing/2014/main" id="{C67910A5-DE72-49B3-A93D-917147CA2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24" name="Picture 23" descr="https://applications.labor.ny.gov/wpp/images/spacer.gif">
          <a:extLst>
            <a:ext uri="{FF2B5EF4-FFF2-40B4-BE49-F238E27FC236}">
              <a16:creationId xmlns:a16="http://schemas.microsoft.com/office/drawing/2014/main" id="{E3596231-C776-4730-86C2-2D95512B1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25" name="Picture 24" descr="https://applications.labor.ny.gov/wpp/images/spacer.gif">
          <a:extLst>
            <a:ext uri="{FF2B5EF4-FFF2-40B4-BE49-F238E27FC236}">
              <a16:creationId xmlns:a16="http://schemas.microsoft.com/office/drawing/2014/main" id="{F2976BDD-723E-4883-AFCD-3D032871E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26" name="Picture 25" descr="https://applications.labor.ny.gov/wpp/images/spacer.gif">
          <a:extLst>
            <a:ext uri="{FF2B5EF4-FFF2-40B4-BE49-F238E27FC236}">
              <a16:creationId xmlns:a16="http://schemas.microsoft.com/office/drawing/2014/main" id="{CC032B3C-CE6A-43BF-8187-91438780D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27" name="Picture 26" descr="https://applications.labor.ny.gov/wpp/images/spacer.gif">
          <a:extLst>
            <a:ext uri="{FF2B5EF4-FFF2-40B4-BE49-F238E27FC236}">
              <a16:creationId xmlns:a16="http://schemas.microsoft.com/office/drawing/2014/main" id="{ED11C07C-471B-4F3D-BD28-E92851958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28" name="Picture 27" descr="https://applications.labor.ny.gov/wpp/images/spacer.gif">
          <a:extLst>
            <a:ext uri="{FF2B5EF4-FFF2-40B4-BE49-F238E27FC236}">
              <a16:creationId xmlns:a16="http://schemas.microsoft.com/office/drawing/2014/main" id="{D764B9CB-94A0-4D2B-AAC9-4413A8660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29" name="Picture 28" descr="https://applications.labor.ny.gov/wpp/images/spacer.gif">
          <a:extLst>
            <a:ext uri="{FF2B5EF4-FFF2-40B4-BE49-F238E27FC236}">
              <a16:creationId xmlns:a16="http://schemas.microsoft.com/office/drawing/2014/main" id="{AEE6C3C0-5EBE-4B7B-80A3-A19EC7B65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30" name="Picture 29" descr="https://applications.labor.ny.gov/wpp/images/spacer.gif">
          <a:extLst>
            <a:ext uri="{FF2B5EF4-FFF2-40B4-BE49-F238E27FC236}">
              <a16:creationId xmlns:a16="http://schemas.microsoft.com/office/drawing/2014/main" id="{7E8965E8-8813-40B1-9003-A20833FCA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31" name="Picture 30" descr="https://applications.labor.ny.gov/wpp/images/spacer.gif">
          <a:extLst>
            <a:ext uri="{FF2B5EF4-FFF2-40B4-BE49-F238E27FC236}">
              <a16:creationId xmlns:a16="http://schemas.microsoft.com/office/drawing/2014/main" id="{D1F99E61-CE2D-4CD5-8F43-C9BE66008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32" name="Picture 31" descr="https://applications.labor.ny.gov/wpp/images/spacer.gif">
          <a:extLst>
            <a:ext uri="{FF2B5EF4-FFF2-40B4-BE49-F238E27FC236}">
              <a16:creationId xmlns:a16="http://schemas.microsoft.com/office/drawing/2014/main" id="{E602DB44-EF4F-40A2-9253-E28C90384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33" name="Picture 32" descr="https://applications.labor.ny.gov/wpp/images/spacer.gif">
          <a:extLst>
            <a:ext uri="{FF2B5EF4-FFF2-40B4-BE49-F238E27FC236}">
              <a16:creationId xmlns:a16="http://schemas.microsoft.com/office/drawing/2014/main" id="{8EE430F6-DA68-44EB-8820-CB323CCDB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34" name="Picture 33" descr="https://applications.labor.ny.gov/wpp/images/spacer.gif">
          <a:extLst>
            <a:ext uri="{FF2B5EF4-FFF2-40B4-BE49-F238E27FC236}">
              <a16:creationId xmlns:a16="http://schemas.microsoft.com/office/drawing/2014/main" id="{8555FDD1-615D-4233-88B5-C6CC2095E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97</xdr:row>
      <xdr:rowOff>0</xdr:rowOff>
    </xdr:from>
    <xdr:ext cx="12700" cy="12700"/>
    <xdr:pic>
      <xdr:nvPicPr>
        <xdr:cNvPr id="35" name="Picture 34" descr="https://applications.labor.ny.gov/wpp/images/spacer.gif">
          <a:extLst>
            <a:ext uri="{FF2B5EF4-FFF2-40B4-BE49-F238E27FC236}">
              <a16:creationId xmlns:a16="http://schemas.microsoft.com/office/drawing/2014/main" id="{D888BA19-16A4-4873-8A65-A7F9F584A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97</xdr:row>
      <xdr:rowOff>0</xdr:rowOff>
    </xdr:from>
    <xdr:to>
      <xdr:col>1</xdr:col>
      <xdr:colOff>12700</xdr:colOff>
      <xdr:row>97</xdr:row>
      <xdr:rowOff>12700</xdr:rowOff>
    </xdr:to>
    <xdr:pic>
      <xdr:nvPicPr>
        <xdr:cNvPr id="36" name="Picture 35" descr="https://applications.labor.ny.gov/wpp/images/spacer.gif">
          <a:extLst>
            <a:ext uri="{FF2B5EF4-FFF2-40B4-BE49-F238E27FC236}">
              <a16:creationId xmlns:a16="http://schemas.microsoft.com/office/drawing/2014/main" id="{57115004-84E8-4E35-95C5-68265E44B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37" name="Picture 36" descr="https://applications.labor.ny.gov/wpp/images/spacer.gif">
          <a:extLst>
            <a:ext uri="{FF2B5EF4-FFF2-40B4-BE49-F238E27FC236}">
              <a16:creationId xmlns:a16="http://schemas.microsoft.com/office/drawing/2014/main" id="{D98BBD40-8B13-4BB8-B306-AC009AC16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38" name="Picture 37" descr="https://applications.labor.ny.gov/wpp/images/spacer.gif">
          <a:extLst>
            <a:ext uri="{FF2B5EF4-FFF2-40B4-BE49-F238E27FC236}">
              <a16:creationId xmlns:a16="http://schemas.microsoft.com/office/drawing/2014/main" id="{74C676C9-345E-4811-8297-7734A0513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97</xdr:row>
      <xdr:rowOff>0</xdr:rowOff>
    </xdr:from>
    <xdr:ext cx="12700" cy="12700"/>
    <xdr:pic>
      <xdr:nvPicPr>
        <xdr:cNvPr id="39" name="Picture 38" descr="https://applications.labor.ny.gov/wpp/images/spacer.gif">
          <a:extLst>
            <a:ext uri="{FF2B5EF4-FFF2-40B4-BE49-F238E27FC236}">
              <a16:creationId xmlns:a16="http://schemas.microsoft.com/office/drawing/2014/main" id="{7192AC1E-6AA4-4438-AD51-2D16E0D4A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97</xdr:row>
      <xdr:rowOff>0</xdr:rowOff>
    </xdr:from>
    <xdr:to>
      <xdr:col>1</xdr:col>
      <xdr:colOff>12700</xdr:colOff>
      <xdr:row>97</xdr:row>
      <xdr:rowOff>12700</xdr:rowOff>
    </xdr:to>
    <xdr:pic>
      <xdr:nvPicPr>
        <xdr:cNvPr id="40" name="Picture 39" descr="https://applications.labor.ny.gov/wpp/images/spacer.gif">
          <a:extLst>
            <a:ext uri="{FF2B5EF4-FFF2-40B4-BE49-F238E27FC236}">
              <a16:creationId xmlns:a16="http://schemas.microsoft.com/office/drawing/2014/main" id="{6AFE1FA5-174A-450B-8FE3-5EF4E97E8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41" name="Picture 40" descr="https://applications.labor.ny.gov/wpp/images/spacer.gif">
          <a:extLst>
            <a:ext uri="{FF2B5EF4-FFF2-40B4-BE49-F238E27FC236}">
              <a16:creationId xmlns:a16="http://schemas.microsoft.com/office/drawing/2014/main" id="{8F547490-FAC2-48B2-B296-A3424B413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42" name="Picture 41" descr="https://applications.labor.ny.gov/wpp/images/spacer.gif">
          <a:extLst>
            <a:ext uri="{FF2B5EF4-FFF2-40B4-BE49-F238E27FC236}">
              <a16:creationId xmlns:a16="http://schemas.microsoft.com/office/drawing/2014/main" id="{7831BAA6-497A-4978-94C5-426F0E485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43" name="Picture 42" descr="https://applications.labor.ny.gov/wpp/images/spacer.gif">
          <a:extLst>
            <a:ext uri="{FF2B5EF4-FFF2-40B4-BE49-F238E27FC236}">
              <a16:creationId xmlns:a16="http://schemas.microsoft.com/office/drawing/2014/main" id="{1EE53385-32F1-45C2-9D21-62CC46A7C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44" name="Picture 43" descr="https://applications.labor.ny.gov/wpp/images/spacer.gif">
          <a:extLst>
            <a:ext uri="{FF2B5EF4-FFF2-40B4-BE49-F238E27FC236}">
              <a16:creationId xmlns:a16="http://schemas.microsoft.com/office/drawing/2014/main" id="{91D03F98-0B42-4F5E-B533-F698A353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45" name="Picture 44" descr="https://applications.labor.ny.gov/wpp/images/spacer.gif">
          <a:extLst>
            <a:ext uri="{FF2B5EF4-FFF2-40B4-BE49-F238E27FC236}">
              <a16:creationId xmlns:a16="http://schemas.microsoft.com/office/drawing/2014/main" id="{9BE23ECC-701D-426A-84FD-0C282B405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46" name="Picture 45" descr="https://applications.labor.ny.gov/wpp/images/spacer.gif">
          <a:extLst>
            <a:ext uri="{FF2B5EF4-FFF2-40B4-BE49-F238E27FC236}">
              <a16:creationId xmlns:a16="http://schemas.microsoft.com/office/drawing/2014/main" id="{AA1BD550-3988-46A4-8604-BEFEE3F53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47" name="Picture 46" descr="https://applications.labor.ny.gov/wpp/images/spacer.gif">
          <a:extLst>
            <a:ext uri="{FF2B5EF4-FFF2-40B4-BE49-F238E27FC236}">
              <a16:creationId xmlns:a16="http://schemas.microsoft.com/office/drawing/2014/main" id="{3B23000D-1A6B-44C9-B0BF-54E3B27B9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48" name="Picture 47" descr="https://applications.labor.ny.gov/wpp/images/spacer.gif">
          <a:extLst>
            <a:ext uri="{FF2B5EF4-FFF2-40B4-BE49-F238E27FC236}">
              <a16:creationId xmlns:a16="http://schemas.microsoft.com/office/drawing/2014/main" id="{632F8B85-31E4-40FB-A93B-9DCDC9ED2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49" name="Picture 48" descr="https://applications.labor.ny.gov/wpp/images/spacer.gif">
          <a:extLst>
            <a:ext uri="{FF2B5EF4-FFF2-40B4-BE49-F238E27FC236}">
              <a16:creationId xmlns:a16="http://schemas.microsoft.com/office/drawing/2014/main" id="{9D95DB95-01D2-4B20-A13B-7BC86B4D1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50" name="Picture 49" descr="https://applications.labor.ny.gov/wpp/images/spacer.gif">
          <a:extLst>
            <a:ext uri="{FF2B5EF4-FFF2-40B4-BE49-F238E27FC236}">
              <a16:creationId xmlns:a16="http://schemas.microsoft.com/office/drawing/2014/main" id="{4177C466-730B-4809-86B4-327C6028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51" name="Picture 50" descr="https://applications.labor.ny.gov/wpp/images/spacer.gif">
          <a:extLst>
            <a:ext uri="{FF2B5EF4-FFF2-40B4-BE49-F238E27FC236}">
              <a16:creationId xmlns:a16="http://schemas.microsoft.com/office/drawing/2014/main" id="{1AA9146D-DD66-4575-9FC9-6D757418D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52" name="Picture 51" descr="https://applications.labor.ny.gov/wpp/images/spacer.gif">
          <a:extLst>
            <a:ext uri="{FF2B5EF4-FFF2-40B4-BE49-F238E27FC236}">
              <a16:creationId xmlns:a16="http://schemas.microsoft.com/office/drawing/2014/main" id="{9D6A0ED0-0DE2-48EA-819C-B115BBBFD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97</xdr:row>
      <xdr:rowOff>0</xdr:rowOff>
    </xdr:from>
    <xdr:ext cx="12700" cy="12700"/>
    <xdr:pic>
      <xdr:nvPicPr>
        <xdr:cNvPr id="53" name="Picture 52" descr="https://applications.labor.ny.gov/wpp/images/spacer.gif">
          <a:extLst>
            <a:ext uri="{FF2B5EF4-FFF2-40B4-BE49-F238E27FC236}">
              <a16:creationId xmlns:a16="http://schemas.microsoft.com/office/drawing/2014/main" id="{2CDE7EC7-B9CF-4423-903B-8C477957F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97</xdr:row>
      <xdr:rowOff>0</xdr:rowOff>
    </xdr:from>
    <xdr:to>
      <xdr:col>1</xdr:col>
      <xdr:colOff>12700</xdr:colOff>
      <xdr:row>97</xdr:row>
      <xdr:rowOff>12700</xdr:rowOff>
    </xdr:to>
    <xdr:pic>
      <xdr:nvPicPr>
        <xdr:cNvPr id="54" name="Picture 53" descr="https://applications.labor.ny.gov/wpp/images/spacer.gif">
          <a:extLst>
            <a:ext uri="{FF2B5EF4-FFF2-40B4-BE49-F238E27FC236}">
              <a16:creationId xmlns:a16="http://schemas.microsoft.com/office/drawing/2014/main" id="{FA3EC24D-066D-4F57-A52F-BE721E02E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55" name="Picture 54" descr="https://applications.labor.ny.gov/wpp/images/spacer.gif">
          <a:extLst>
            <a:ext uri="{FF2B5EF4-FFF2-40B4-BE49-F238E27FC236}">
              <a16:creationId xmlns:a16="http://schemas.microsoft.com/office/drawing/2014/main" id="{7BA8C756-CC5F-4846-8438-A97C0F4CA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56" name="Picture 55" descr="https://applications.labor.ny.gov/wpp/images/spacer.gif">
          <a:extLst>
            <a:ext uri="{FF2B5EF4-FFF2-40B4-BE49-F238E27FC236}">
              <a16:creationId xmlns:a16="http://schemas.microsoft.com/office/drawing/2014/main" id="{CE76D2A4-3029-4C11-ADBD-3AE4401E3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97</xdr:row>
      <xdr:rowOff>0</xdr:rowOff>
    </xdr:from>
    <xdr:ext cx="12700" cy="12700"/>
    <xdr:pic>
      <xdr:nvPicPr>
        <xdr:cNvPr id="57" name="Picture 56" descr="https://applications.labor.ny.gov/wpp/images/spacer.gif">
          <a:extLst>
            <a:ext uri="{FF2B5EF4-FFF2-40B4-BE49-F238E27FC236}">
              <a16:creationId xmlns:a16="http://schemas.microsoft.com/office/drawing/2014/main" id="{3B4A89BE-23EE-4794-A3D4-5A5E70A3A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97</xdr:row>
      <xdr:rowOff>0</xdr:rowOff>
    </xdr:from>
    <xdr:to>
      <xdr:col>1</xdr:col>
      <xdr:colOff>12700</xdr:colOff>
      <xdr:row>97</xdr:row>
      <xdr:rowOff>12700</xdr:rowOff>
    </xdr:to>
    <xdr:pic>
      <xdr:nvPicPr>
        <xdr:cNvPr id="58" name="Picture 57" descr="https://applications.labor.ny.gov/wpp/images/spacer.gif">
          <a:extLst>
            <a:ext uri="{FF2B5EF4-FFF2-40B4-BE49-F238E27FC236}">
              <a16:creationId xmlns:a16="http://schemas.microsoft.com/office/drawing/2014/main" id="{E8FC2102-4B3A-4405-AA95-F1F3DB1854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59" name="Picture 58" descr="https://applications.labor.ny.gov/wpp/images/spacer.gif">
          <a:extLst>
            <a:ext uri="{FF2B5EF4-FFF2-40B4-BE49-F238E27FC236}">
              <a16:creationId xmlns:a16="http://schemas.microsoft.com/office/drawing/2014/main" id="{8758864B-6192-4A7D-80A2-A995564D1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60" name="Picture 59" descr="https://applications.labor.ny.gov/wpp/images/spacer.gif">
          <a:extLst>
            <a:ext uri="{FF2B5EF4-FFF2-40B4-BE49-F238E27FC236}">
              <a16:creationId xmlns:a16="http://schemas.microsoft.com/office/drawing/2014/main" id="{3A3E84AF-DAC9-4462-858C-290D26AE8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61" name="Picture 60" descr="https://applications.labor.ny.gov/wpp/images/spacer.gif">
          <a:extLst>
            <a:ext uri="{FF2B5EF4-FFF2-40B4-BE49-F238E27FC236}">
              <a16:creationId xmlns:a16="http://schemas.microsoft.com/office/drawing/2014/main" id="{40D6CAD9-9937-43DA-9C72-9A1CC42C4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62" name="Picture 61" descr="https://applications.labor.ny.gov/wpp/images/spacer.gif">
          <a:extLst>
            <a:ext uri="{FF2B5EF4-FFF2-40B4-BE49-F238E27FC236}">
              <a16:creationId xmlns:a16="http://schemas.microsoft.com/office/drawing/2014/main" id="{8B32F782-4813-4ADF-83B4-078800011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63" name="Picture 62" descr="https://applications.labor.ny.gov/wpp/images/spacer.gif">
          <a:extLst>
            <a:ext uri="{FF2B5EF4-FFF2-40B4-BE49-F238E27FC236}">
              <a16:creationId xmlns:a16="http://schemas.microsoft.com/office/drawing/2014/main" id="{A366E35A-33E9-4197-B05A-6837C0B17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64" name="Picture 63" descr="https://applications.labor.ny.gov/wpp/images/spacer.gif">
          <a:extLst>
            <a:ext uri="{FF2B5EF4-FFF2-40B4-BE49-F238E27FC236}">
              <a16:creationId xmlns:a16="http://schemas.microsoft.com/office/drawing/2014/main" id="{3B2267E7-F161-4AC9-9CA7-01BC8051B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65" name="Picture 64" descr="https://applications.labor.ny.gov/wpp/images/spacer.gif">
          <a:extLst>
            <a:ext uri="{FF2B5EF4-FFF2-40B4-BE49-F238E27FC236}">
              <a16:creationId xmlns:a16="http://schemas.microsoft.com/office/drawing/2014/main" id="{C3C0DA27-00A0-41DF-9191-33B8DFFAB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97</xdr:row>
      <xdr:rowOff>0</xdr:rowOff>
    </xdr:from>
    <xdr:ext cx="12700" cy="12700"/>
    <xdr:pic>
      <xdr:nvPicPr>
        <xdr:cNvPr id="66" name="Picture 65" descr="https://applications.labor.ny.gov/wpp/images/spacer.gif">
          <a:extLst>
            <a:ext uri="{FF2B5EF4-FFF2-40B4-BE49-F238E27FC236}">
              <a16:creationId xmlns:a16="http://schemas.microsoft.com/office/drawing/2014/main" id="{D7D0F8F1-6F2D-48BB-BC38-4127F810D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97</xdr:row>
      <xdr:rowOff>0</xdr:rowOff>
    </xdr:from>
    <xdr:to>
      <xdr:col>1</xdr:col>
      <xdr:colOff>12700</xdr:colOff>
      <xdr:row>97</xdr:row>
      <xdr:rowOff>12700</xdr:rowOff>
    </xdr:to>
    <xdr:pic>
      <xdr:nvPicPr>
        <xdr:cNvPr id="67" name="Picture 66" descr="https://applications.labor.ny.gov/wpp/images/spacer.gif">
          <a:extLst>
            <a:ext uri="{FF2B5EF4-FFF2-40B4-BE49-F238E27FC236}">
              <a16:creationId xmlns:a16="http://schemas.microsoft.com/office/drawing/2014/main" id="{39C37B75-3A4A-4FAF-AC89-FA8335216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68" name="Picture 67" descr="https://applications.labor.ny.gov/wpp/images/spacer.gif">
          <a:extLst>
            <a:ext uri="{FF2B5EF4-FFF2-40B4-BE49-F238E27FC236}">
              <a16:creationId xmlns:a16="http://schemas.microsoft.com/office/drawing/2014/main" id="{D16D2F3F-A988-4E7A-9DED-E4ED27921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69" name="Picture 68" descr="https://applications.labor.ny.gov/wpp/images/spacer.gif">
          <a:extLst>
            <a:ext uri="{FF2B5EF4-FFF2-40B4-BE49-F238E27FC236}">
              <a16:creationId xmlns:a16="http://schemas.microsoft.com/office/drawing/2014/main" id="{D132DE31-C32C-428D-BC38-B19C7A01F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97</xdr:row>
      <xdr:rowOff>0</xdr:rowOff>
    </xdr:from>
    <xdr:ext cx="12700" cy="12700"/>
    <xdr:pic>
      <xdr:nvPicPr>
        <xdr:cNvPr id="70" name="Picture 69" descr="https://applications.labor.ny.gov/wpp/images/spacer.gif">
          <a:extLst>
            <a:ext uri="{FF2B5EF4-FFF2-40B4-BE49-F238E27FC236}">
              <a16:creationId xmlns:a16="http://schemas.microsoft.com/office/drawing/2014/main" id="{83A157AF-14E2-45FE-B27A-D24672279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97</xdr:row>
      <xdr:rowOff>0</xdr:rowOff>
    </xdr:from>
    <xdr:to>
      <xdr:col>1</xdr:col>
      <xdr:colOff>12700</xdr:colOff>
      <xdr:row>97</xdr:row>
      <xdr:rowOff>12700</xdr:rowOff>
    </xdr:to>
    <xdr:pic>
      <xdr:nvPicPr>
        <xdr:cNvPr id="71" name="Picture 70" descr="https://applications.labor.ny.gov/wpp/images/spacer.gif">
          <a:extLst>
            <a:ext uri="{FF2B5EF4-FFF2-40B4-BE49-F238E27FC236}">
              <a16:creationId xmlns:a16="http://schemas.microsoft.com/office/drawing/2014/main" id="{5F5187DB-C744-46F5-AC9D-D54E8FD58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72" name="Picture 71" descr="https://applications.labor.ny.gov/wpp/images/spacer.gif">
          <a:extLst>
            <a:ext uri="{FF2B5EF4-FFF2-40B4-BE49-F238E27FC236}">
              <a16:creationId xmlns:a16="http://schemas.microsoft.com/office/drawing/2014/main" id="{5BB3FEF7-C211-4060-81C4-4B8C6BE58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12700</xdr:colOff>
      <xdr:row>97</xdr:row>
      <xdr:rowOff>12700</xdr:rowOff>
    </xdr:to>
    <xdr:pic>
      <xdr:nvPicPr>
        <xdr:cNvPr id="73" name="Picture 72" descr="https://applications.labor.ny.gov/wpp/images/spacer.gif">
          <a:extLst>
            <a:ext uri="{FF2B5EF4-FFF2-40B4-BE49-F238E27FC236}">
              <a16:creationId xmlns:a16="http://schemas.microsoft.com/office/drawing/2014/main" id="{19D2569A-BB6E-49F7-B856-733E7BC5D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81</xdr:row>
      <xdr:rowOff>0</xdr:rowOff>
    </xdr:from>
    <xdr:to>
      <xdr:col>0</xdr:col>
      <xdr:colOff>12700</xdr:colOff>
      <xdr:row>81</xdr:row>
      <xdr:rowOff>12700</xdr:rowOff>
    </xdr:to>
    <xdr:pic>
      <xdr:nvPicPr>
        <xdr:cNvPr id="2" name="Picture 1" descr="https://applications.labor.ny.gov/wpp/images/spacer.gif">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3" name="Picture 2" descr="https://applications.labor.ny.gov/wpp/images/spacer.gif">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03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81</xdr:row>
      <xdr:rowOff>0</xdr:rowOff>
    </xdr:from>
    <xdr:to>
      <xdr:col>3</xdr:col>
      <xdr:colOff>12700</xdr:colOff>
      <xdr:row>81</xdr:row>
      <xdr:rowOff>12700</xdr:rowOff>
    </xdr:to>
    <xdr:pic>
      <xdr:nvPicPr>
        <xdr:cNvPr id="4" name="Picture 3" descr="https://applications.labor.ny.gov/wpp/images/spacer.gif">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xdr:row>
      <xdr:rowOff>0</xdr:rowOff>
    </xdr:from>
    <xdr:to>
      <xdr:col>4</xdr:col>
      <xdr:colOff>12700</xdr:colOff>
      <xdr:row>81</xdr:row>
      <xdr:rowOff>12700</xdr:rowOff>
    </xdr:to>
    <xdr:pic>
      <xdr:nvPicPr>
        <xdr:cNvPr id="5" name="Picture 4" descr="https://applications.labor.ny.gov/wpp/images/spacer.gif">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56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81</xdr:row>
      <xdr:rowOff>0</xdr:rowOff>
    </xdr:from>
    <xdr:to>
      <xdr:col>5</xdr:col>
      <xdr:colOff>12700</xdr:colOff>
      <xdr:row>81</xdr:row>
      <xdr:rowOff>12700</xdr:rowOff>
    </xdr:to>
    <xdr:pic>
      <xdr:nvPicPr>
        <xdr:cNvPr id="6" name="Picture 5" descr="https://applications.labor.ny.gov/wpp/images/spacer.gif">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900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xdr:row>
      <xdr:rowOff>0</xdr:rowOff>
    </xdr:from>
    <xdr:to>
      <xdr:col>6</xdr:col>
      <xdr:colOff>12700</xdr:colOff>
      <xdr:row>81</xdr:row>
      <xdr:rowOff>12700</xdr:rowOff>
    </xdr:to>
    <xdr:pic>
      <xdr:nvPicPr>
        <xdr:cNvPr id="7" name="Picture 6" descr="https://applications.labor.ny.gov/wpp/images/spacer.gif">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06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81</xdr:row>
      <xdr:rowOff>0</xdr:rowOff>
    </xdr:from>
    <xdr:to>
      <xdr:col>11</xdr:col>
      <xdr:colOff>12700</xdr:colOff>
      <xdr:row>81</xdr:row>
      <xdr:rowOff>12700</xdr:rowOff>
    </xdr:to>
    <xdr:pic>
      <xdr:nvPicPr>
        <xdr:cNvPr id="8" name="Picture 7" descr="https://applications.labor.ny.gov/wpp/images/spacer.gif">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890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81</xdr:row>
      <xdr:rowOff>0</xdr:rowOff>
    </xdr:from>
    <xdr:to>
      <xdr:col>12</xdr:col>
      <xdr:colOff>12700</xdr:colOff>
      <xdr:row>81</xdr:row>
      <xdr:rowOff>12700</xdr:rowOff>
    </xdr:to>
    <xdr:pic>
      <xdr:nvPicPr>
        <xdr:cNvPr id="9" name="Picture 8" descr="https://applications.labor.ny.gov/wpp/images/spacer.gif">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558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81</xdr:row>
      <xdr:rowOff>0</xdr:rowOff>
    </xdr:from>
    <xdr:to>
      <xdr:col>13</xdr:col>
      <xdr:colOff>12700</xdr:colOff>
      <xdr:row>81</xdr:row>
      <xdr:rowOff>12700</xdr:rowOff>
    </xdr:to>
    <xdr:pic>
      <xdr:nvPicPr>
        <xdr:cNvPr id="10" name="Picture 9" descr="https://applications.labor.ny.gov/wpp/images/spacer.gif">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06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81</xdr:row>
      <xdr:rowOff>0</xdr:rowOff>
    </xdr:from>
    <xdr:to>
      <xdr:col>14</xdr:col>
      <xdr:colOff>12700</xdr:colOff>
      <xdr:row>81</xdr:row>
      <xdr:rowOff>12700</xdr:rowOff>
    </xdr:to>
    <xdr:pic>
      <xdr:nvPicPr>
        <xdr:cNvPr id="11" name="Picture 10" descr="https://applications.labor.ny.gov/wpp/images/spacer.gif">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81</xdr:row>
      <xdr:rowOff>0</xdr:rowOff>
    </xdr:from>
    <xdr:ext cx="12700" cy="12700"/>
    <xdr:pic>
      <xdr:nvPicPr>
        <xdr:cNvPr id="12" name="Picture 11" descr="https://applications.labor.ny.gov/wpp/images/spacer.gif">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74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81</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42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81</xdr:row>
      <xdr:rowOff>0</xdr:rowOff>
    </xdr:from>
    <xdr:to>
      <xdr:col>1</xdr:col>
      <xdr:colOff>12700</xdr:colOff>
      <xdr:row>81</xdr:row>
      <xdr:rowOff>12700</xdr:rowOff>
    </xdr:to>
    <xdr:pic>
      <xdr:nvPicPr>
        <xdr:cNvPr id="14" name="Picture 13" descr="https://applications.labor.ny.gov/wpp/images/spacer.gif">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03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15" name="Picture 14" descr="https://applications.labor.ny.gov/wpp/images/spacer.gif">
          <a:extLst>
            <a:ext uri="{FF2B5EF4-FFF2-40B4-BE49-F238E27FC236}">
              <a16:creationId xmlns:a16="http://schemas.microsoft.com/office/drawing/2014/main" id="{29D0FC99-9405-410E-B609-1624F2E9F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16" name="Picture 15" descr="https://applications.labor.ny.gov/wpp/images/spacer.gif">
          <a:extLst>
            <a:ext uri="{FF2B5EF4-FFF2-40B4-BE49-F238E27FC236}">
              <a16:creationId xmlns:a16="http://schemas.microsoft.com/office/drawing/2014/main" id="{FB7DD970-DE52-4E81-98C0-44237F955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17" name="Picture 16" descr="https://applications.labor.ny.gov/wpp/images/spacer.gif">
          <a:extLst>
            <a:ext uri="{FF2B5EF4-FFF2-40B4-BE49-F238E27FC236}">
              <a16:creationId xmlns:a16="http://schemas.microsoft.com/office/drawing/2014/main" id="{0878037B-5354-41F3-80E1-1BB0EAABE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18" name="Picture 17" descr="https://applications.labor.ny.gov/wpp/images/spacer.gif">
          <a:extLst>
            <a:ext uri="{FF2B5EF4-FFF2-40B4-BE49-F238E27FC236}">
              <a16:creationId xmlns:a16="http://schemas.microsoft.com/office/drawing/2014/main" id="{FAB9BFCF-AA92-44A3-A0BF-E0311A1B9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19" name="Picture 18" descr="https://applications.labor.ny.gov/wpp/images/spacer.gif">
          <a:extLst>
            <a:ext uri="{FF2B5EF4-FFF2-40B4-BE49-F238E27FC236}">
              <a16:creationId xmlns:a16="http://schemas.microsoft.com/office/drawing/2014/main" id="{B6858B66-F04A-4F2B-BDB5-0B7BD4CEE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20" name="Picture 19" descr="https://applications.labor.ny.gov/wpp/images/spacer.gif">
          <a:extLst>
            <a:ext uri="{FF2B5EF4-FFF2-40B4-BE49-F238E27FC236}">
              <a16:creationId xmlns:a16="http://schemas.microsoft.com/office/drawing/2014/main" id="{2A18118F-BFE4-4115-92E0-7B9F6EF43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21" name="Picture 20" descr="https://applications.labor.ny.gov/wpp/images/spacer.gif">
          <a:extLst>
            <a:ext uri="{FF2B5EF4-FFF2-40B4-BE49-F238E27FC236}">
              <a16:creationId xmlns:a16="http://schemas.microsoft.com/office/drawing/2014/main" id="{58754431-AB4A-494D-AF8E-0F69B6BB1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22" name="Picture 21" descr="https://applications.labor.ny.gov/wpp/images/spacer.gif">
          <a:extLst>
            <a:ext uri="{FF2B5EF4-FFF2-40B4-BE49-F238E27FC236}">
              <a16:creationId xmlns:a16="http://schemas.microsoft.com/office/drawing/2014/main" id="{B7370938-A99C-409B-9010-ABBE82DBF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81</xdr:row>
      <xdr:rowOff>0</xdr:rowOff>
    </xdr:from>
    <xdr:ext cx="12700" cy="12700"/>
    <xdr:pic>
      <xdr:nvPicPr>
        <xdr:cNvPr id="23" name="Picture 22" descr="https://applications.labor.ny.gov/wpp/images/spacer.gif">
          <a:extLst>
            <a:ext uri="{FF2B5EF4-FFF2-40B4-BE49-F238E27FC236}">
              <a16:creationId xmlns:a16="http://schemas.microsoft.com/office/drawing/2014/main" id="{4DD23ECD-5C10-42FF-AD9B-6288EC96B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81</xdr:row>
      <xdr:rowOff>0</xdr:rowOff>
    </xdr:from>
    <xdr:to>
      <xdr:col>1</xdr:col>
      <xdr:colOff>12700</xdr:colOff>
      <xdr:row>81</xdr:row>
      <xdr:rowOff>12700</xdr:rowOff>
    </xdr:to>
    <xdr:pic>
      <xdr:nvPicPr>
        <xdr:cNvPr id="24" name="Picture 23" descr="https://applications.labor.ny.gov/wpp/images/spacer.gif">
          <a:extLst>
            <a:ext uri="{FF2B5EF4-FFF2-40B4-BE49-F238E27FC236}">
              <a16:creationId xmlns:a16="http://schemas.microsoft.com/office/drawing/2014/main" id="{EA9230EE-2E31-4732-A2BC-B6B55C774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25" name="Picture 24" descr="https://applications.labor.ny.gov/wpp/images/spacer.gif">
          <a:extLst>
            <a:ext uri="{FF2B5EF4-FFF2-40B4-BE49-F238E27FC236}">
              <a16:creationId xmlns:a16="http://schemas.microsoft.com/office/drawing/2014/main" id="{03385A5C-09D6-4130-A8EA-800859C98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26" name="Picture 25" descr="https://applications.labor.ny.gov/wpp/images/spacer.gif">
          <a:extLst>
            <a:ext uri="{FF2B5EF4-FFF2-40B4-BE49-F238E27FC236}">
              <a16:creationId xmlns:a16="http://schemas.microsoft.com/office/drawing/2014/main" id="{E405EA13-E77A-42C4-B802-430EE030F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27" name="Picture 26" descr="https://applications.labor.ny.gov/wpp/images/spacer.gif">
          <a:extLst>
            <a:ext uri="{FF2B5EF4-FFF2-40B4-BE49-F238E27FC236}">
              <a16:creationId xmlns:a16="http://schemas.microsoft.com/office/drawing/2014/main" id="{582499A8-91F2-485D-B672-651305265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28" name="Picture 27" descr="https://applications.labor.ny.gov/wpp/images/spacer.gif">
          <a:extLst>
            <a:ext uri="{FF2B5EF4-FFF2-40B4-BE49-F238E27FC236}">
              <a16:creationId xmlns:a16="http://schemas.microsoft.com/office/drawing/2014/main" id="{0A1EB0F8-4A92-4D99-940C-5BBFF2D43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29" name="Picture 28" descr="https://applications.labor.ny.gov/wpp/images/spacer.gif">
          <a:extLst>
            <a:ext uri="{FF2B5EF4-FFF2-40B4-BE49-F238E27FC236}">
              <a16:creationId xmlns:a16="http://schemas.microsoft.com/office/drawing/2014/main" id="{30810FB2-FB38-472C-AF52-33B03BCC0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30" name="Picture 29" descr="https://applications.labor.ny.gov/wpp/images/spacer.gif">
          <a:extLst>
            <a:ext uri="{FF2B5EF4-FFF2-40B4-BE49-F238E27FC236}">
              <a16:creationId xmlns:a16="http://schemas.microsoft.com/office/drawing/2014/main" id="{132773AF-2320-483C-BFD4-E95710FF2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31" name="Picture 30" descr="https://applications.labor.ny.gov/wpp/images/spacer.gif">
          <a:extLst>
            <a:ext uri="{FF2B5EF4-FFF2-40B4-BE49-F238E27FC236}">
              <a16:creationId xmlns:a16="http://schemas.microsoft.com/office/drawing/2014/main" id="{A3B1C1ED-6B70-4924-93B8-DDD3C6907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32" name="Picture 31" descr="https://applications.labor.ny.gov/wpp/images/spacer.gif">
          <a:extLst>
            <a:ext uri="{FF2B5EF4-FFF2-40B4-BE49-F238E27FC236}">
              <a16:creationId xmlns:a16="http://schemas.microsoft.com/office/drawing/2014/main" id="{CB7F3C33-D83B-479F-B314-2C5F7CFD0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33" name="Picture 32" descr="https://applications.labor.ny.gov/wpp/images/spacer.gif">
          <a:extLst>
            <a:ext uri="{FF2B5EF4-FFF2-40B4-BE49-F238E27FC236}">
              <a16:creationId xmlns:a16="http://schemas.microsoft.com/office/drawing/2014/main" id="{C551FAD3-3ECD-4C9E-B8BC-5E797D6B9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34" name="Picture 33" descr="https://applications.labor.ny.gov/wpp/images/spacer.gif">
          <a:extLst>
            <a:ext uri="{FF2B5EF4-FFF2-40B4-BE49-F238E27FC236}">
              <a16:creationId xmlns:a16="http://schemas.microsoft.com/office/drawing/2014/main" id="{596AB4E2-42C5-44DA-9C37-F44A2E298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35" name="Picture 34" descr="https://applications.labor.ny.gov/wpp/images/spacer.gif">
          <a:extLst>
            <a:ext uri="{FF2B5EF4-FFF2-40B4-BE49-F238E27FC236}">
              <a16:creationId xmlns:a16="http://schemas.microsoft.com/office/drawing/2014/main" id="{8E4A01FA-44E4-42B5-92E9-FB0ECA870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36" name="Picture 35" descr="https://applications.labor.ny.gov/wpp/images/spacer.gif">
          <a:extLst>
            <a:ext uri="{FF2B5EF4-FFF2-40B4-BE49-F238E27FC236}">
              <a16:creationId xmlns:a16="http://schemas.microsoft.com/office/drawing/2014/main" id="{0F8806B1-AAA6-4200-B14A-87C7E92CE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81</xdr:row>
      <xdr:rowOff>0</xdr:rowOff>
    </xdr:from>
    <xdr:ext cx="12700" cy="12700"/>
    <xdr:pic>
      <xdr:nvPicPr>
        <xdr:cNvPr id="37" name="Picture 36" descr="https://applications.labor.ny.gov/wpp/images/spacer.gif">
          <a:extLst>
            <a:ext uri="{FF2B5EF4-FFF2-40B4-BE49-F238E27FC236}">
              <a16:creationId xmlns:a16="http://schemas.microsoft.com/office/drawing/2014/main" id="{6C23831C-D330-420D-A1D6-AC7F21FB7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81</xdr:row>
      <xdr:rowOff>0</xdr:rowOff>
    </xdr:from>
    <xdr:to>
      <xdr:col>1</xdr:col>
      <xdr:colOff>12700</xdr:colOff>
      <xdr:row>81</xdr:row>
      <xdr:rowOff>12700</xdr:rowOff>
    </xdr:to>
    <xdr:pic>
      <xdr:nvPicPr>
        <xdr:cNvPr id="38" name="Picture 37" descr="https://applications.labor.ny.gov/wpp/images/spacer.gif">
          <a:extLst>
            <a:ext uri="{FF2B5EF4-FFF2-40B4-BE49-F238E27FC236}">
              <a16:creationId xmlns:a16="http://schemas.microsoft.com/office/drawing/2014/main" id="{F2FE1B32-AB6D-4A07-9E59-499D7FCC7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39" name="Picture 38" descr="https://applications.labor.ny.gov/wpp/images/spacer.gif">
          <a:extLst>
            <a:ext uri="{FF2B5EF4-FFF2-40B4-BE49-F238E27FC236}">
              <a16:creationId xmlns:a16="http://schemas.microsoft.com/office/drawing/2014/main" id="{DF3E04E0-B437-4380-873D-17445D83E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40" name="Picture 39" descr="https://applications.labor.ny.gov/wpp/images/spacer.gif">
          <a:extLst>
            <a:ext uri="{FF2B5EF4-FFF2-40B4-BE49-F238E27FC236}">
              <a16:creationId xmlns:a16="http://schemas.microsoft.com/office/drawing/2014/main" id="{1DEA101D-C688-4044-861D-2D0BD1598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81</xdr:row>
      <xdr:rowOff>0</xdr:rowOff>
    </xdr:from>
    <xdr:ext cx="12700" cy="12700"/>
    <xdr:pic>
      <xdr:nvPicPr>
        <xdr:cNvPr id="41" name="Picture 40" descr="https://applications.labor.ny.gov/wpp/images/spacer.gif">
          <a:extLst>
            <a:ext uri="{FF2B5EF4-FFF2-40B4-BE49-F238E27FC236}">
              <a16:creationId xmlns:a16="http://schemas.microsoft.com/office/drawing/2014/main" id="{DB78C975-8884-4026-9F21-27BF4AE66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81</xdr:row>
      <xdr:rowOff>0</xdr:rowOff>
    </xdr:from>
    <xdr:to>
      <xdr:col>1</xdr:col>
      <xdr:colOff>12700</xdr:colOff>
      <xdr:row>81</xdr:row>
      <xdr:rowOff>12700</xdr:rowOff>
    </xdr:to>
    <xdr:pic>
      <xdr:nvPicPr>
        <xdr:cNvPr id="42" name="Picture 41" descr="https://applications.labor.ny.gov/wpp/images/spacer.gif">
          <a:extLst>
            <a:ext uri="{FF2B5EF4-FFF2-40B4-BE49-F238E27FC236}">
              <a16:creationId xmlns:a16="http://schemas.microsoft.com/office/drawing/2014/main" id="{941BF91C-8F82-4A21-8931-EB4E94849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43" name="Picture 42" descr="https://applications.labor.ny.gov/wpp/images/spacer.gif">
          <a:extLst>
            <a:ext uri="{FF2B5EF4-FFF2-40B4-BE49-F238E27FC236}">
              <a16:creationId xmlns:a16="http://schemas.microsoft.com/office/drawing/2014/main" id="{93E46CEE-4B7C-49F6-AE6D-F16673F1B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44" name="Picture 43" descr="https://applications.labor.ny.gov/wpp/images/spacer.gif">
          <a:extLst>
            <a:ext uri="{FF2B5EF4-FFF2-40B4-BE49-F238E27FC236}">
              <a16:creationId xmlns:a16="http://schemas.microsoft.com/office/drawing/2014/main" id="{D745F800-F0C7-4AF5-8CC6-66804E410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45" name="Picture 44" descr="https://applications.labor.ny.gov/wpp/images/spacer.gif">
          <a:extLst>
            <a:ext uri="{FF2B5EF4-FFF2-40B4-BE49-F238E27FC236}">
              <a16:creationId xmlns:a16="http://schemas.microsoft.com/office/drawing/2014/main" id="{E0E27E05-9FA3-415B-B407-8837BE0D4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46" name="Picture 45" descr="https://applications.labor.ny.gov/wpp/images/spacer.gif">
          <a:extLst>
            <a:ext uri="{FF2B5EF4-FFF2-40B4-BE49-F238E27FC236}">
              <a16:creationId xmlns:a16="http://schemas.microsoft.com/office/drawing/2014/main" id="{ADA825C1-9FD4-44E2-9173-5E6B98FB2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47" name="Picture 46" descr="https://applications.labor.ny.gov/wpp/images/spacer.gif">
          <a:extLst>
            <a:ext uri="{FF2B5EF4-FFF2-40B4-BE49-F238E27FC236}">
              <a16:creationId xmlns:a16="http://schemas.microsoft.com/office/drawing/2014/main" id="{86D0FAC8-3070-4D53-8D97-934798565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48" name="Picture 47" descr="https://applications.labor.ny.gov/wpp/images/spacer.gif">
          <a:extLst>
            <a:ext uri="{FF2B5EF4-FFF2-40B4-BE49-F238E27FC236}">
              <a16:creationId xmlns:a16="http://schemas.microsoft.com/office/drawing/2014/main" id="{2999F284-D9DA-41E5-883A-7CA157366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49" name="Picture 48" descr="https://applications.labor.ny.gov/wpp/images/spacer.gif">
          <a:extLst>
            <a:ext uri="{FF2B5EF4-FFF2-40B4-BE49-F238E27FC236}">
              <a16:creationId xmlns:a16="http://schemas.microsoft.com/office/drawing/2014/main" id="{C0EE14F0-690E-4520-8779-200991FD6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50" name="Picture 49" descr="https://applications.labor.ny.gov/wpp/images/spacer.gif">
          <a:extLst>
            <a:ext uri="{FF2B5EF4-FFF2-40B4-BE49-F238E27FC236}">
              <a16:creationId xmlns:a16="http://schemas.microsoft.com/office/drawing/2014/main" id="{8965A900-4F91-43E2-9280-6C057B4A1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51" name="Picture 50" descr="https://applications.labor.ny.gov/wpp/images/spacer.gif">
          <a:extLst>
            <a:ext uri="{FF2B5EF4-FFF2-40B4-BE49-F238E27FC236}">
              <a16:creationId xmlns:a16="http://schemas.microsoft.com/office/drawing/2014/main" id="{94468105-ED57-48C0-BEC3-4F4113C52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52" name="Picture 51" descr="https://applications.labor.ny.gov/wpp/images/spacer.gif">
          <a:extLst>
            <a:ext uri="{FF2B5EF4-FFF2-40B4-BE49-F238E27FC236}">
              <a16:creationId xmlns:a16="http://schemas.microsoft.com/office/drawing/2014/main" id="{C59DAEEF-7D31-4388-A9A2-F9F6D8F6F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53" name="Picture 52" descr="https://applications.labor.ny.gov/wpp/images/spacer.gif">
          <a:extLst>
            <a:ext uri="{FF2B5EF4-FFF2-40B4-BE49-F238E27FC236}">
              <a16:creationId xmlns:a16="http://schemas.microsoft.com/office/drawing/2014/main" id="{E9A075A0-3E4D-4532-AFF5-65E842972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54" name="Picture 53" descr="https://applications.labor.ny.gov/wpp/images/spacer.gif">
          <a:extLst>
            <a:ext uri="{FF2B5EF4-FFF2-40B4-BE49-F238E27FC236}">
              <a16:creationId xmlns:a16="http://schemas.microsoft.com/office/drawing/2014/main" id="{0BC33008-C782-4099-B0C9-DB1247929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81</xdr:row>
      <xdr:rowOff>0</xdr:rowOff>
    </xdr:from>
    <xdr:ext cx="12700" cy="12700"/>
    <xdr:pic>
      <xdr:nvPicPr>
        <xdr:cNvPr id="55" name="Picture 54" descr="https://applications.labor.ny.gov/wpp/images/spacer.gif">
          <a:extLst>
            <a:ext uri="{FF2B5EF4-FFF2-40B4-BE49-F238E27FC236}">
              <a16:creationId xmlns:a16="http://schemas.microsoft.com/office/drawing/2014/main" id="{37FC2087-5FC1-41D3-9A36-521EEFC3A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81</xdr:row>
      <xdr:rowOff>0</xdr:rowOff>
    </xdr:from>
    <xdr:to>
      <xdr:col>1</xdr:col>
      <xdr:colOff>12700</xdr:colOff>
      <xdr:row>81</xdr:row>
      <xdr:rowOff>12700</xdr:rowOff>
    </xdr:to>
    <xdr:pic>
      <xdr:nvPicPr>
        <xdr:cNvPr id="56" name="Picture 55" descr="https://applications.labor.ny.gov/wpp/images/spacer.gif">
          <a:extLst>
            <a:ext uri="{FF2B5EF4-FFF2-40B4-BE49-F238E27FC236}">
              <a16:creationId xmlns:a16="http://schemas.microsoft.com/office/drawing/2014/main" id="{E7597795-CA68-4230-ABCF-05DD141AA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57" name="Picture 56" descr="https://applications.labor.ny.gov/wpp/images/spacer.gif">
          <a:extLst>
            <a:ext uri="{FF2B5EF4-FFF2-40B4-BE49-F238E27FC236}">
              <a16:creationId xmlns:a16="http://schemas.microsoft.com/office/drawing/2014/main" id="{ECF914C2-E05D-4B26-9095-7F33E9ACD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58" name="Picture 57" descr="https://applications.labor.ny.gov/wpp/images/spacer.gif">
          <a:extLst>
            <a:ext uri="{FF2B5EF4-FFF2-40B4-BE49-F238E27FC236}">
              <a16:creationId xmlns:a16="http://schemas.microsoft.com/office/drawing/2014/main" id="{20844602-613D-4C2F-9A4F-44A176F63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81</xdr:row>
      <xdr:rowOff>0</xdr:rowOff>
    </xdr:from>
    <xdr:ext cx="12700" cy="12700"/>
    <xdr:pic>
      <xdr:nvPicPr>
        <xdr:cNvPr id="59" name="Picture 58" descr="https://applications.labor.ny.gov/wpp/images/spacer.gif">
          <a:extLst>
            <a:ext uri="{FF2B5EF4-FFF2-40B4-BE49-F238E27FC236}">
              <a16:creationId xmlns:a16="http://schemas.microsoft.com/office/drawing/2014/main" id="{FAC72E29-3117-41D4-9136-1B62E3CDE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81</xdr:row>
      <xdr:rowOff>0</xdr:rowOff>
    </xdr:from>
    <xdr:to>
      <xdr:col>1</xdr:col>
      <xdr:colOff>12700</xdr:colOff>
      <xdr:row>81</xdr:row>
      <xdr:rowOff>12700</xdr:rowOff>
    </xdr:to>
    <xdr:pic>
      <xdr:nvPicPr>
        <xdr:cNvPr id="60" name="Picture 59" descr="https://applications.labor.ny.gov/wpp/images/spacer.gif">
          <a:extLst>
            <a:ext uri="{FF2B5EF4-FFF2-40B4-BE49-F238E27FC236}">
              <a16:creationId xmlns:a16="http://schemas.microsoft.com/office/drawing/2014/main" id="{BCFC0702-E7A3-470A-B997-E8DA593AD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61" name="Picture 60" descr="https://applications.labor.ny.gov/wpp/images/spacer.gif">
          <a:extLst>
            <a:ext uri="{FF2B5EF4-FFF2-40B4-BE49-F238E27FC236}">
              <a16:creationId xmlns:a16="http://schemas.microsoft.com/office/drawing/2014/main" id="{533C26EC-8831-46ED-8126-4AD51E189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62" name="Picture 61" descr="https://applications.labor.ny.gov/wpp/images/spacer.gif">
          <a:extLst>
            <a:ext uri="{FF2B5EF4-FFF2-40B4-BE49-F238E27FC236}">
              <a16:creationId xmlns:a16="http://schemas.microsoft.com/office/drawing/2014/main" id="{E57D74E5-0E33-4F0E-918C-C30F23AB3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63" name="Picture 62" descr="https://applications.labor.ny.gov/wpp/images/spacer.gif">
          <a:extLst>
            <a:ext uri="{FF2B5EF4-FFF2-40B4-BE49-F238E27FC236}">
              <a16:creationId xmlns:a16="http://schemas.microsoft.com/office/drawing/2014/main" id="{C7D7122E-72B7-4BC6-A036-151E6B4DC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64" name="Picture 63" descr="https://applications.labor.ny.gov/wpp/images/spacer.gif">
          <a:extLst>
            <a:ext uri="{FF2B5EF4-FFF2-40B4-BE49-F238E27FC236}">
              <a16:creationId xmlns:a16="http://schemas.microsoft.com/office/drawing/2014/main" id="{7C1E5CE5-031C-418A-8467-B5CD517CB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65" name="Picture 64" descr="https://applications.labor.ny.gov/wpp/images/spacer.gif">
          <a:extLst>
            <a:ext uri="{FF2B5EF4-FFF2-40B4-BE49-F238E27FC236}">
              <a16:creationId xmlns:a16="http://schemas.microsoft.com/office/drawing/2014/main" id="{ECFB760B-4734-4C2C-B5D8-1B6AD7AAA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66" name="Picture 65" descr="https://applications.labor.ny.gov/wpp/images/spacer.gif">
          <a:extLst>
            <a:ext uri="{FF2B5EF4-FFF2-40B4-BE49-F238E27FC236}">
              <a16:creationId xmlns:a16="http://schemas.microsoft.com/office/drawing/2014/main" id="{D62E6E49-6B6A-41F0-8E11-7BA23913A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67" name="Picture 66" descr="https://applications.labor.ny.gov/wpp/images/spacer.gif">
          <a:extLst>
            <a:ext uri="{FF2B5EF4-FFF2-40B4-BE49-F238E27FC236}">
              <a16:creationId xmlns:a16="http://schemas.microsoft.com/office/drawing/2014/main" id="{73AE5B60-9EF0-487E-B728-C6751B544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81</xdr:row>
      <xdr:rowOff>0</xdr:rowOff>
    </xdr:from>
    <xdr:ext cx="12700" cy="12700"/>
    <xdr:pic>
      <xdr:nvPicPr>
        <xdr:cNvPr id="68" name="Picture 67" descr="https://applications.labor.ny.gov/wpp/images/spacer.gif">
          <a:extLst>
            <a:ext uri="{FF2B5EF4-FFF2-40B4-BE49-F238E27FC236}">
              <a16:creationId xmlns:a16="http://schemas.microsoft.com/office/drawing/2014/main" id="{8D3CBB11-12B5-4DC1-8AAF-7079E3C00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81</xdr:row>
      <xdr:rowOff>0</xdr:rowOff>
    </xdr:from>
    <xdr:to>
      <xdr:col>1</xdr:col>
      <xdr:colOff>12700</xdr:colOff>
      <xdr:row>81</xdr:row>
      <xdr:rowOff>12700</xdr:rowOff>
    </xdr:to>
    <xdr:pic>
      <xdr:nvPicPr>
        <xdr:cNvPr id="69" name="Picture 68" descr="https://applications.labor.ny.gov/wpp/images/spacer.gif">
          <a:extLst>
            <a:ext uri="{FF2B5EF4-FFF2-40B4-BE49-F238E27FC236}">
              <a16:creationId xmlns:a16="http://schemas.microsoft.com/office/drawing/2014/main" id="{04EE615D-7A3F-4A64-AE0B-2E38B2CCC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70" name="Picture 69" descr="https://applications.labor.ny.gov/wpp/images/spacer.gif">
          <a:extLst>
            <a:ext uri="{FF2B5EF4-FFF2-40B4-BE49-F238E27FC236}">
              <a16:creationId xmlns:a16="http://schemas.microsoft.com/office/drawing/2014/main" id="{75A3801A-3D69-4337-A85C-B5FD3EC9B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71" name="Picture 70" descr="https://applications.labor.ny.gov/wpp/images/spacer.gif">
          <a:extLst>
            <a:ext uri="{FF2B5EF4-FFF2-40B4-BE49-F238E27FC236}">
              <a16:creationId xmlns:a16="http://schemas.microsoft.com/office/drawing/2014/main" id="{E48D2ACC-2BE1-4F96-B116-9757CA34F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81</xdr:row>
      <xdr:rowOff>0</xdr:rowOff>
    </xdr:from>
    <xdr:ext cx="12700" cy="12700"/>
    <xdr:pic>
      <xdr:nvPicPr>
        <xdr:cNvPr id="72" name="Picture 71" descr="https://applications.labor.ny.gov/wpp/images/spacer.gif">
          <a:extLst>
            <a:ext uri="{FF2B5EF4-FFF2-40B4-BE49-F238E27FC236}">
              <a16:creationId xmlns:a16="http://schemas.microsoft.com/office/drawing/2014/main" id="{89ADB693-D93E-47A9-ADF2-75CF795F9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81</xdr:row>
      <xdr:rowOff>0</xdr:rowOff>
    </xdr:from>
    <xdr:to>
      <xdr:col>1</xdr:col>
      <xdr:colOff>12700</xdr:colOff>
      <xdr:row>81</xdr:row>
      <xdr:rowOff>12700</xdr:rowOff>
    </xdr:to>
    <xdr:pic>
      <xdr:nvPicPr>
        <xdr:cNvPr id="73" name="Picture 72" descr="https://applications.labor.ny.gov/wpp/images/spacer.gif">
          <a:extLst>
            <a:ext uri="{FF2B5EF4-FFF2-40B4-BE49-F238E27FC236}">
              <a16:creationId xmlns:a16="http://schemas.microsoft.com/office/drawing/2014/main" id="{8C19F901-6D09-431C-83EA-A8663FD61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74" name="Picture 73" descr="https://applications.labor.ny.gov/wpp/images/spacer.gif">
          <a:extLst>
            <a:ext uri="{FF2B5EF4-FFF2-40B4-BE49-F238E27FC236}">
              <a16:creationId xmlns:a16="http://schemas.microsoft.com/office/drawing/2014/main" id="{B6CE7C60-7432-48EE-B59C-106E344FD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12700</xdr:colOff>
      <xdr:row>81</xdr:row>
      <xdr:rowOff>12700</xdr:rowOff>
    </xdr:to>
    <xdr:pic>
      <xdr:nvPicPr>
        <xdr:cNvPr id="75" name="Picture 74" descr="https://applications.labor.ny.gov/wpp/images/spacer.gif">
          <a:extLst>
            <a:ext uri="{FF2B5EF4-FFF2-40B4-BE49-F238E27FC236}">
              <a16:creationId xmlns:a16="http://schemas.microsoft.com/office/drawing/2014/main" id="{430FC0FD-9C8F-4CBF-AB71-1C1CE7007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676275</xdr:rowOff>
    </xdr:from>
    <xdr:to>
      <xdr:col>14</xdr:col>
      <xdr:colOff>9525</xdr:colOff>
      <xdr:row>3</xdr:row>
      <xdr:rowOff>932329</xdr:rowOff>
    </xdr:to>
    <xdr:pic>
      <xdr:nvPicPr>
        <xdr:cNvPr id="2" name="Picture 1">
          <a:extLst>
            <a:ext uri="{FF2B5EF4-FFF2-40B4-BE49-F238E27FC236}">
              <a16:creationId xmlns:a16="http://schemas.microsoft.com/office/drawing/2014/main" id="{A75895AB-0441-4330-A8D2-010BC4D6C832}"/>
            </a:ext>
          </a:extLst>
        </xdr:cNvPr>
        <xdr:cNvPicPr>
          <a:picLocks noChangeAspect="1"/>
        </xdr:cNvPicPr>
      </xdr:nvPicPr>
      <xdr:blipFill>
        <a:blip xmlns:r="http://schemas.openxmlformats.org/officeDocument/2006/relationships" r:embed="rId1"/>
        <a:stretch>
          <a:fillRect/>
        </a:stretch>
      </xdr:blipFill>
      <xdr:spPr>
        <a:xfrm>
          <a:off x="619125" y="2047875"/>
          <a:ext cx="7924800" cy="256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23</xdr:row>
      <xdr:rowOff>0</xdr:rowOff>
    </xdr:from>
    <xdr:ext cx="12700" cy="12700"/>
    <xdr:pic>
      <xdr:nvPicPr>
        <xdr:cNvPr id="2" name="Picture 1" descr="https://applications.labor.ny.gov/wpp/images/spacer.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4988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23</xdr:row>
      <xdr:rowOff>0</xdr:rowOff>
    </xdr:from>
    <xdr:to>
      <xdr:col>1</xdr:col>
      <xdr:colOff>12700</xdr:colOff>
      <xdr:row>23</xdr:row>
      <xdr:rowOff>12700</xdr:rowOff>
    </xdr:to>
    <xdr:pic>
      <xdr:nvPicPr>
        <xdr:cNvPr id="3" name="Picture 2" descr="https://applications.labor.ny.gov/wpp/images/spacer.gif">
          <a:extLst>
            <a:ext uri="{FF2B5EF4-FFF2-40B4-BE49-F238E27FC236}">
              <a16:creationId xmlns:a16="http://schemas.microsoft.com/office/drawing/2014/main" id="{7CF90031-40D9-423C-87F3-2297EA59B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12700</xdr:colOff>
      <xdr:row>23</xdr:row>
      <xdr:rowOff>12700</xdr:rowOff>
    </xdr:to>
    <xdr:pic>
      <xdr:nvPicPr>
        <xdr:cNvPr id="4" name="Picture 3" descr="https://applications.labor.ny.gov/wpp/images/spacer.gif">
          <a:extLst>
            <a:ext uri="{FF2B5EF4-FFF2-40B4-BE49-F238E27FC236}">
              <a16:creationId xmlns:a16="http://schemas.microsoft.com/office/drawing/2014/main" id="{903F97F5-050A-46C2-9270-75C1EB090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12700</xdr:colOff>
      <xdr:row>23</xdr:row>
      <xdr:rowOff>12700</xdr:rowOff>
    </xdr:to>
    <xdr:pic>
      <xdr:nvPicPr>
        <xdr:cNvPr id="5" name="Picture 4" descr="https://applications.labor.ny.gov/wpp/images/spacer.gif">
          <a:extLst>
            <a:ext uri="{FF2B5EF4-FFF2-40B4-BE49-F238E27FC236}">
              <a16:creationId xmlns:a16="http://schemas.microsoft.com/office/drawing/2014/main" id="{6D9AD0B6-67E1-4E24-A7D2-FFE3DE96B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12700</xdr:colOff>
      <xdr:row>26</xdr:row>
      <xdr:rowOff>12700</xdr:rowOff>
    </xdr:to>
    <xdr:pic>
      <xdr:nvPicPr>
        <xdr:cNvPr id="2" name="Picture 1" descr="https://applications.labor.ny.gov/wpp/images/spacer.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30937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12700</xdr:colOff>
      <xdr:row>26</xdr:row>
      <xdr:rowOff>12700</xdr:rowOff>
    </xdr:to>
    <xdr:pic>
      <xdr:nvPicPr>
        <xdr:cNvPr id="3" name="Picture 2" descr="https://applications.labor.ny.gov/wpp/images/spacer.gif">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30937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12700</xdr:colOff>
      <xdr:row>26</xdr:row>
      <xdr:rowOff>12700</xdr:rowOff>
    </xdr:to>
    <xdr:pic>
      <xdr:nvPicPr>
        <xdr:cNvPr id="7" name="Picture 6" descr="https://applications.labor.ny.gov/wpp/images/spacer.gif">
          <a:extLst>
            <a:ext uri="{FF2B5EF4-FFF2-40B4-BE49-F238E27FC236}">
              <a16:creationId xmlns:a16="http://schemas.microsoft.com/office/drawing/2014/main" id="{CB907D50-D837-4F53-A3EE-4CCB3B487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12700</xdr:colOff>
      <xdr:row>26</xdr:row>
      <xdr:rowOff>12700</xdr:rowOff>
    </xdr:to>
    <xdr:pic>
      <xdr:nvPicPr>
        <xdr:cNvPr id="8" name="Picture 7" descr="https://applications.labor.ny.gov/wpp/images/spacer.gif">
          <a:extLst>
            <a:ext uri="{FF2B5EF4-FFF2-40B4-BE49-F238E27FC236}">
              <a16:creationId xmlns:a16="http://schemas.microsoft.com/office/drawing/2014/main" id="{D311BCD1-A1B9-48EB-88B3-E1C3553E4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12700</xdr:colOff>
      <xdr:row>26</xdr:row>
      <xdr:rowOff>12700</xdr:rowOff>
    </xdr:to>
    <xdr:pic>
      <xdr:nvPicPr>
        <xdr:cNvPr id="9" name="Picture 8" descr="https://applications.labor.ny.gov/wpp/images/spacer.gif">
          <a:extLst>
            <a:ext uri="{FF2B5EF4-FFF2-40B4-BE49-F238E27FC236}">
              <a16:creationId xmlns:a16="http://schemas.microsoft.com/office/drawing/2014/main" id="{B9F9383A-930C-4E7E-ADDC-7CD2770BE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26</xdr:row>
      <xdr:rowOff>0</xdr:rowOff>
    </xdr:from>
    <xdr:ext cx="12700" cy="12700"/>
    <xdr:pic>
      <xdr:nvPicPr>
        <xdr:cNvPr id="14" name="Picture 13" descr="https://applications.labor.ny.gov/wpp/images/spacer.gif">
          <a:extLst>
            <a:ext uri="{FF2B5EF4-FFF2-40B4-BE49-F238E27FC236}">
              <a16:creationId xmlns:a16="http://schemas.microsoft.com/office/drawing/2014/main" id="{E3EB61B2-0B84-4DD4-AD94-3949921CF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26</xdr:row>
      <xdr:rowOff>0</xdr:rowOff>
    </xdr:from>
    <xdr:to>
      <xdr:col>1</xdr:col>
      <xdr:colOff>12700</xdr:colOff>
      <xdr:row>26</xdr:row>
      <xdr:rowOff>12700</xdr:rowOff>
    </xdr:to>
    <xdr:pic>
      <xdr:nvPicPr>
        <xdr:cNvPr id="15" name="Picture 14" descr="https://applications.labor.ny.gov/wpp/images/spacer.gif">
          <a:extLst>
            <a:ext uri="{FF2B5EF4-FFF2-40B4-BE49-F238E27FC236}">
              <a16:creationId xmlns:a16="http://schemas.microsoft.com/office/drawing/2014/main" id="{CD1407FF-1E94-417B-939F-79A0D75D1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12700</xdr:colOff>
      <xdr:row>26</xdr:row>
      <xdr:rowOff>12700</xdr:rowOff>
    </xdr:to>
    <xdr:pic>
      <xdr:nvPicPr>
        <xdr:cNvPr id="16" name="Picture 15" descr="https://applications.labor.ny.gov/wpp/images/spacer.gif">
          <a:extLst>
            <a:ext uri="{FF2B5EF4-FFF2-40B4-BE49-F238E27FC236}">
              <a16:creationId xmlns:a16="http://schemas.microsoft.com/office/drawing/2014/main" id="{A74DB6D3-501E-4FDB-857E-659650908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12700</xdr:colOff>
      <xdr:row>26</xdr:row>
      <xdr:rowOff>12700</xdr:rowOff>
    </xdr:to>
    <xdr:pic>
      <xdr:nvPicPr>
        <xdr:cNvPr id="17" name="Picture 16" descr="https://applications.labor.ny.gov/wpp/images/spacer.gif">
          <a:extLst>
            <a:ext uri="{FF2B5EF4-FFF2-40B4-BE49-F238E27FC236}">
              <a16:creationId xmlns:a16="http://schemas.microsoft.com/office/drawing/2014/main" id="{57903A31-7487-4C6E-946D-9F74AAB2E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26</xdr:row>
      <xdr:rowOff>0</xdr:rowOff>
    </xdr:from>
    <xdr:ext cx="12700" cy="12700"/>
    <xdr:pic>
      <xdr:nvPicPr>
        <xdr:cNvPr id="19" name="Picture 18" descr="https://applications.labor.ny.gov/wpp/images/spacer.gif">
          <a:extLst>
            <a:ext uri="{FF2B5EF4-FFF2-40B4-BE49-F238E27FC236}">
              <a16:creationId xmlns:a16="http://schemas.microsoft.com/office/drawing/2014/main" id="{8AB876AA-FD84-4901-AF0B-2479DC086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26</xdr:row>
      <xdr:rowOff>0</xdr:rowOff>
    </xdr:from>
    <xdr:to>
      <xdr:col>1</xdr:col>
      <xdr:colOff>12700</xdr:colOff>
      <xdr:row>26</xdr:row>
      <xdr:rowOff>12700</xdr:rowOff>
    </xdr:to>
    <xdr:pic>
      <xdr:nvPicPr>
        <xdr:cNvPr id="20" name="Picture 19" descr="https://applications.labor.ny.gov/wpp/images/spacer.gif">
          <a:extLst>
            <a:ext uri="{FF2B5EF4-FFF2-40B4-BE49-F238E27FC236}">
              <a16:creationId xmlns:a16="http://schemas.microsoft.com/office/drawing/2014/main" id="{2AE9C395-F9DD-450A-913B-D9FDAC4B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12700</xdr:colOff>
      <xdr:row>26</xdr:row>
      <xdr:rowOff>12700</xdr:rowOff>
    </xdr:to>
    <xdr:pic>
      <xdr:nvPicPr>
        <xdr:cNvPr id="21" name="Picture 20" descr="https://applications.labor.ny.gov/wpp/images/spacer.gif">
          <a:extLst>
            <a:ext uri="{FF2B5EF4-FFF2-40B4-BE49-F238E27FC236}">
              <a16:creationId xmlns:a16="http://schemas.microsoft.com/office/drawing/2014/main" id="{EBBE21E1-F7AB-4EEB-94A8-44A33589A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12700</xdr:colOff>
      <xdr:row>26</xdr:row>
      <xdr:rowOff>12700</xdr:rowOff>
    </xdr:to>
    <xdr:pic>
      <xdr:nvPicPr>
        <xdr:cNvPr id="22" name="Picture 21" descr="https://applications.labor.ny.gov/wpp/images/spacer.gif">
          <a:extLst>
            <a:ext uri="{FF2B5EF4-FFF2-40B4-BE49-F238E27FC236}">
              <a16:creationId xmlns:a16="http://schemas.microsoft.com/office/drawing/2014/main" id="{D63877DC-ACD0-46AC-BF78-D554C401A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54</xdr:row>
      <xdr:rowOff>0</xdr:rowOff>
    </xdr:from>
    <xdr:to>
      <xdr:col>1</xdr:col>
      <xdr:colOff>12700</xdr:colOff>
      <xdr:row>54</xdr:row>
      <xdr:rowOff>12700</xdr:rowOff>
    </xdr:to>
    <xdr:pic>
      <xdr:nvPicPr>
        <xdr:cNvPr id="2" name="Picture 1" descr="https://applications.labor.ny.gov/wpp/images/spacer.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5050" y="48983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12700</xdr:colOff>
      <xdr:row>54</xdr:row>
      <xdr:rowOff>12700</xdr:rowOff>
    </xdr:to>
    <xdr:pic>
      <xdr:nvPicPr>
        <xdr:cNvPr id="3" name="Picture 2" descr="https://applications.labor.ny.gov/wpp/images/spacer.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5050" y="48983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12700</xdr:colOff>
      <xdr:row>54</xdr:row>
      <xdr:rowOff>12700</xdr:rowOff>
    </xdr:to>
    <xdr:pic>
      <xdr:nvPicPr>
        <xdr:cNvPr id="4" name="Picture 3" descr="https://applications.labor.ny.gov/wpp/images/spacer.gif">
          <a:extLst>
            <a:ext uri="{FF2B5EF4-FFF2-40B4-BE49-F238E27FC236}">
              <a16:creationId xmlns:a16="http://schemas.microsoft.com/office/drawing/2014/main" id="{174C7883-B834-490E-85AF-4CCCA7C18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12700</xdr:colOff>
      <xdr:row>54</xdr:row>
      <xdr:rowOff>12700</xdr:rowOff>
    </xdr:to>
    <xdr:pic>
      <xdr:nvPicPr>
        <xdr:cNvPr id="5" name="Picture 4" descr="https://applications.labor.ny.gov/wpp/images/spacer.gif">
          <a:extLst>
            <a:ext uri="{FF2B5EF4-FFF2-40B4-BE49-F238E27FC236}">
              <a16:creationId xmlns:a16="http://schemas.microsoft.com/office/drawing/2014/main" id="{156CAEEF-9D85-4A9B-A458-9A2390E09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12700</xdr:colOff>
      <xdr:row>54</xdr:row>
      <xdr:rowOff>12700</xdr:rowOff>
    </xdr:to>
    <xdr:pic>
      <xdr:nvPicPr>
        <xdr:cNvPr id="6" name="Picture 5" descr="https://applications.labor.ny.gov/wpp/images/spacer.gif">
          <a:extLst>
            <a:ext uri="{FF2B5EF4-FFF2-40B4-BE49-F238E27FC236}">
              <a16:creationId xmlns:a16="http://schemas.microsoft.com/office/drawing/2014/main" id="{7CBC4F75-6FF0-4F5E-ACD6-F2077F649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54</xdr:row>
      <xdr:rowOff>0</xdr:rowOff>
    </xdr:from>
    <xdr:ext cx="12700" cy="12700"/>
    <xdr:pic>
      <xdr:nvPicPr>
        <xdr:cNvPr id="7" name="Picture 6" descr="https://applications.labor.ny.gov/wpp/images/spacer.gif">
          <a:extLst>
            <a:ext uri="{FF2B5EF4-FFF2-40B4-BE49-F238E27FC236}">
              <a16:creationId xmlns:a16="http://schemas.microsoft.com/office/drawing/2014/main" id="{A631E96D-E444-4260-B2EF-C47DD2CD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54</xdr:row>
      <xdr:rowOff>0</xdr:rowOff>
    </xdr:from>
    <xdr:to>
      <xdr:col>1</xdr:col>
      <xdr:colOff>12700</xdr:colOff>
      <xdr:row>54</xdr:row>
      <xdr:rowOff>12700</xdr:rowOff>
    </xdr:to>
    <xdr:pic>
      <xdr:nvPicPr>
        <xdr:cNvPr id="8" name="Picture 7" descr="https://applications.labor.ny.gov/wpp/images/spacer.gif">
          <a:extLst>
            <a:ext uri="{FF2B5EF4-FFF2-40B4-BE49-F238E27FC236}">
              <a16:creationId xmlns:a16="http://schemas.microsoft.com/office/drawing/2014/main" id="{0C864C0C-3C48-45D2-A9DC-5421E33E1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12700</xdr:colOff>
      <xdr:row>54</xdr:row>
      <xdr:rowOff>12700</xdr:rowOff>
    </xdr:to>
    <xdr:pic>
      <xdr:nvPicPr>
        <xdr:cNvPr id="9" name="Picture 8" descr="https://applications.labor.ny.gov/wpp/images/spacer.gif">
          <a:extLst>
            <a:ext uri="{FF2B5EF4-FFF2-40B4-BE49-F238E27FC236}">
              <a16:creationId xmlns:a16="http://schemas.microsoft.com/office/drawing/2014/main" id="{8576B0E5-CE3B-489A-8B9D-9187B7D04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12700</xdr:colOff>
      <xdr:row>54</xdr:row>
      <xdr:rowOff>12700</xdr:rowOff>
    </xdr:to>
    <xdr:pic>
      <xdr:nvPicPr>
        <xdr:cNvPr id="10" name="Picture 9" descr="https://applications.labor.ny.gov/wpp/images/spacer.gif">
          <a:extLst>
            <a:ext uri="{FF2B5EF4-FFF2-40B4-BE49-F238E27FC236}">
              <a16:creationId xmlns:a16="http://schemas.microsoft.com/office/drawing/2014/main" id="{7582D595-A788-4BE7-A551-B4732402D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54</xdr:row>
      <xdr:rowOff>0</xdr:rowOff>
    </xdr:from>
    <xdr:ext cx="12700" cy="12700"/>
    <xdr:pic>
      <xdr:nvPicPr>
        <xdr:cNvPr id="15" name="Picture 14" descr="https://applications.labor.ny.gov/wpp/images/spacer.gif">
          <a:extLst>
            <a:ext uri="{FF2B5EF4-FFF2-40B4-BE49-F238E27FC236}">
              <a16:creationId xmlns:a16="http://schemas.microsoft.com/office/drawing/2014/main" id="{4B1CFB3D-9E12-4063-A40E-20083945A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54</xdr:row>
      <xdr:rowOff>0</xdr:rowOff>
    </xdr:from>
    <xdr:to>
      <xdr:col>1</xdr:col>
      <xdr:colOff>12700</xdr:colOff>
      <xdr:row>54</xdr:row>
      <xdr:rowOff>12700</xdr:rowOff>
    </xdr:to>
    <xdr:pic>
      <xdr:nvPicPr>
        <xdr:cNvPr id="16" name="Picture 15" descr="https://applications.labor.ny.gov/wpp/images/spacer.gif">
          <a:extLst>
            <a:ext uri="{FF2B5EF4-FFF2-40B4-BE49-F238E27FC236}">
              <a16:creationId xmlns:a16="http://schemas.microsoft.com/office/drawing/2014/main" id="{FF06A32F-ECCD-43AA-9A1F-8D0F63F9F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12700</xdr:colOff>
      <xdr:row>54</xdr:row>
      <xdr:rowOff>12700</xdr:rowOff>
    </xdr:to>
    <xdr:pic>
      <xdr:nvPicPr>
        <xdr:cNvPr id="17" name="Picture 16" descr="https://applications.labor.ny.gov/wpp/images/spacer.gif">
          <a:extLst>
            <a:ext uri="{FF2B5EF4-FFF2-40B4-BE49-F238E27FC236}">
              <a16:creationId xmlns:a16="http://schemas.microsoft.com/office/drawing/2014/main" id="{2DB11B5F-31D0-4265-A666-24D55D99D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12700</xdr:colOff>
      <xdr:row>54</xdr:row>
      <xdr:rowOff>12700</xdr:rowOff>
    </xdr:to>
    <xdr:pic>
      <xdr:nvPicPr>
        <xdr:cNvPr id="18" name="Picture 17" descr="https://applications.labor.ny.gov/wpp/images/spacer.gif">
          <a:extLst>
            <a:ext uri="{FF2B5EF4-FFF2-40B4-BE49-F238E27FC236}">
              <a16:creationId xmlns:a16="http://schemas.microsoft.com/office/drawing/2014/main" id="{6B26CB24-FA9D-48E3-B437-74377A7A6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0</xdr:col>
      <xdr:colOff>12700</xdr:colOff>
      <xdr:row>38</xdr:row>
      <xdr:rowOff>12700</xdr:rowOff>
    </xdr:to>
    <xdr:pic>
      <xdr:nvPicPr>
        <xdr:cNvPr id="2" name="Picture 1" descr="https://applications.labor.ny.gov/wpp/images/spacer.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3" name="Picture 2" descr="https://applications.labor.ny.gov/wpp/images/spacer.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17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38</xdr:row>
      <xdr:rowOff>0</xdr:rowOff>
    </xdr:from>
    <xdr:to>
      <xdr:col>3</xdr:col>
      <xdr:colOff>12700</xdr:colOff>
      <xdr:row>38</xdr:row>
      <xdr:rowOff>12700</xdr:rowOff>
    </xdr:to>
    <xdr:pic>
      <xdr:nvPicPr>
        <xdr:cNvPr id="4" name="Picture 3" descr="https://applications.labor.ny.gov/wpp/images/spacer.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79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12700</xdr:colOff>
      <xdr:row>38</xdr:row>
      <xdr:rowOff>12700</xdr:rowOff>
    </xdr:to>
    <xdr:pic>
      <xdr:nvPicPr>
        <xdr:cNvPr id="5" name="Picture 4" descr="https://applications.labor.ny.gov/wpp/images/spacer.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70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38</xdr:row>
      <xdr:rowOff>0</xdr:rowOff>
    </xdr:from>
    <xdr:to>
      <xdr:col>5</xdr:col>
      <xdr:colOff>12700</xdr:colOff>
      <xdr:row>38</xdr:row>
      <xdr:rowOff>12700</xdr:rowOff>
    </xdr:to>
    <xdr:pic>
      <xdr:nvPicPr>
        <xdr:cNvPr id="6" name="Picture 5" descr="https://applications.labor.ny.gov/wpp/images/spacer.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14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xdr:row>
      <xdr:rowOff>0</xdr:rowOff>
    </xdr:from>
    <xdr:to>
      <xdr:col>6</xdr:col>
      <xdr:colOff>12700</xdr:colOff>
      <xdr:row>38</xdr:row>
      <xdr:rowOff>12700</xdr:rowOff>
    </xdr:to>
    <xdr:pic>
      <xdr:nvPicPr>
        <xdr:cNvPr id="7" name="Picture 6" descr="https://applications.labor.ny.gov/wpp/images/spacer.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20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38</xdr:row>
      <xdr:rowOff>0</xdr:rowOff>
    </xdr:from>
    <xdr:to>
      <xdr:col>11</xdr:col>
      <xdr:colOff>12700</xdr:colOff>
      <xdr:row>38</xdr:row>
      <xdr:rowOff>12700</xdr:rowOff>
    </xdr:to>
    <xdr:pic>
      <xdr:nvPicPr>
        <xdr:cNvPr id="8" name="Picture 7" descr="https://applications.labor.ny.gov/wpp/images/spacer.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604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38</xdr:row>
      <xdr:rowOff>0</xdr:rowOff>
    </xdr:from>
    <xdr:to>
      <xdr:col>12</xdr:col>
      <xdr:colOff>12700</xdr:colOff>
      <xdr:row>38</xdr:row>
      <xdr:rowOff>12700</xdr:rowOff>
    </xdr:to>
    <xdr:pic>
      <xdr:nvPicPr>
        <xdr:cNvPr id="9" name="Picture 8" descr="https://applications.labor.ny.gov/wpp/images/spacer.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272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38</xdr:row>
      <xdr:rowOff>0</xdr:rowOff>
    </xdr:from>
    <xdr:to>
      <xdr:col>13</xdr:col>
      <xdr:colOff>12700</xdr:colOff>
      <xdr:row>38</xdr:row>
      <xdr:rowOff>12700</xdr:rowOff>
    </xdr:to>
    <xdr:pic>
      <xdr:nvPicPr>
        <xdr:cNvPr id="10" name="Picture 9" descr="https://applications.labor.ny.gov/wpp/images/spacer.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020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38</xdr:row>
      <xdr:rowOff>0</xdr:rowOff>
    </xdr:from>
    <xdr:to>
      <xdr:col>14</xdr:col>
      <xdr:colOff>12700</xdr:colOff>
      <xdr:row>38</xdr:row>
      <xdr:rowOff>12700</xdr:rowOff>
    </xdr:to>
    <xdr:pic>
      <xdr:nvPicPr>
        <xdr:cNvPr id="11" name="Picture 10" descr="https://applications.labor.ny.gov/wpp/images/spacer.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784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38</xdr:row>
      <xdr:rowOff>0</xdr:rowOff>
    </xdr:from>
    <xdr:ext cx="12700" cy="12700"/>
    <xdr:pic>
      <xdr:nvPicPr>
        <xdr:cNvPr id="12" name="Picture 11" descr="https://applications.labor.ny.gov/wpp/images/spacer.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88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56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38</xdr:row>
      <xdr:rowOff>0</xdr:rowOff>
    </xdr:from>
    <xdr:to>
      <xdr:col>1</xdr:col>
      <xdr:colOff>12700</xdr:colOff>
      <xdr:row>38</xdr:row>
      <xdr:rowOff>12700</xdr:rowOff>
    </xdr:to>
    <xdr:pic>
      <xdr:nvPicPr>
        <xdr:cNvPr id="14" name="Picture 13" descr="https://applications.labor.ny.gov/wpp/images/spacer.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17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18" name="Picture 17" descr="https://applications.labor.ny.gov/wpp/images/spacer.gif">
          <a:extLst>
            <a:ext uri="{FF2B5EF4-FFF2-40B4-BE49-F238E27FC236}">
              <a16:creationId xmlns:a16="http://schemas.microsoft.com/office/drawing/2014/main" id="{2F12EDFC-5E3F-470D-A42A-E9FB278C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19" name="Picture 18" descr="https://applications.labor.ny.gov/wpp/images/spacer.gif">
          <a:extLst>
            <a:ext uri="{FF2B5EF4-FFF2-40B4-BE49-F238E27FC236}">
              <a16:creationId xmlns:a16="http://schemas.microsoft.com/office/drawing/2014/main" id="{027FBEF0-937E-488E-B79F-C31349664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20" name="Picture 19" descr="https://applications.labor.ny.gov/wpp/images/spacer.gif">
          <a:extLst>
            <a:ext uri="{FF2B5EF4-FFF2-40B4-BE49-F238E27FC236}">
              <a16:creationId xmlns:a16="http://schemas.microsoft.com/office/drawing/2014/main" id="{AF52F2A3-C622-4FF7-B470-917BE2C5F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21" name="Picture 20" descr="https://applications.labor.ny.gov/wpp/images/spacer.gif">
          <a:extLst>
            <a:ext uri="{FF2B5EF4-FFF2-40B4-BE49-F238E27FC236}">
              <a16:creationId xmlns:a16="http://schemas.microsoft.com/office/drawing/2014/main" id="{5A5E5C97-1A80-4ED5-8063-E88F17023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22" name="Picture 21" descr="https://applications.labor.ny.gov/wpp/images/spacer.gif">
          <a:extLst>
            <a:ext uri="{FF2B5EF4-FFF2-40B4-BE49-F238E27FC236}">
              <a16:creationId xmlns:a16="http://schemas.microsoft.com/office/drawing/2014/main" id="{BE01BA60-3CD3-42F2-845F-6AAC89C20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23" name="Picture 22" descr="https://applications.labor.ny.gov/wpp/images/spacer.gif">
          <a:extLst>
            <a:ext uri="{FF2B5EF4-FFF2-40B4-BE49-F238E27FC236}">
              <a16:creationId xmlns:a16="http://schemas.microsoft.com/office/drawing/2014/main" id="{59F972E4-EA8C-4DBD-B599-AC3C08BBC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24" name="Picture 23" descr="https://applications.labor.ny.gov/wpp/images/spacer.gif">
          <a:extLst>
            <a:ext uri="{FF2B5EF4-FFF2-40B4-BE49-F238E27FC236}">
              <a16:creationId xmlns:a16="http://schemas.microsoft.com/office/drawing/2014/main" id="{4B86BC7E-959B-4CD7-B2EA-163BB2322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25" name="Picture 24" descr="https://applications.labor.ny.gov/wpp/images/spacer.gif">
          <a:extLst>
            <a:ext uri="{FF2B5EF4-FFF2-40B4-BE49-F238E27FC236}">
              <a16:creationId xmlns:a16="http://schemas.microsoft.com/office/drawing/2014/main" id="{BDB41CD1-7C3D-4B0F-9C0A-F026726E9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38</xdr:row>
      <xdr:rowOff>0</xdr:rowOff>
    </xdr:from>
    <xdr:ext cx="12700" cy="12700"/>
    <xdr:pic>
      <xdr:nvPicPr>
        <xdr:cNvPr id="26" name="Picture 25" descr="https://applications.labor.ny.gov/wpp/images/spacer.gif">
          <a:extLst>
            <a:ext uri="{FF2B5EF4-FFF2-40B4-BE49-F238E27FC236}">
              <a16:creationId xmlns:a16="http://schemas.microsoft.com/office/drawing/2014/main" id="{14882395-5F9C-4B7F-9BCF-1B4910C5F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38</xdr:row>
      <xdr:rowOff>0</xdr:rowOff>
    </xdr:from>
    <xdr:to>
      <xdr:col>1</xdr:col>
      <xdr:colOff>12700</xdr:colOff>
      <xdr:row>38</xdr:row>
      <xdr:rowOff>12700</xdr:rowOff>
    </xdr:to>
    <xdr:pic>
      <xdr:nvPicPr>
        <xdr:cNvPr id="27" name="Picture 26" descr="https://applications.labor.ny.gov/wpp/images/spacer.gif">
          <a:extLst>
            <a:ext uri="{FF2B5EF4-FFF2-40B4-BE49-F238E27FC236}">
              <a16:creationId xmlns:a16="http://schemas.microsoft.com/office/drawing/2014/main" id="{0D0E0108-0D49-4159-905E-0973E22A8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28" name="Picture 27" descr="https://applications.labor.ny.gov/wpp/images/spacer.gif">
          <a:extLst>
            <a:ext uri="{FF2B5EF4-FFF2-40B4-BE49-F238E27FC236}">
              <a16:creationId xmlns:a16="http://schemas.microsoft.com/office/drawing/2014/main" id="{9AB0BE76-D651-4B55-8DB5-EAEF2AF4A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29" name="Picture 28" descr="https://applications.labor.ny.gov/wpp/images/spacer.gif">
          <a:extLst>
            <a:ext uri="{FF2B5EF4-FFF2-40B4-BE49-F238E27FC236}">
              <a16:creationId xmlns:a16="http://schemas.microsoft.com/office/drawing/2014/main" id="{158A1236-E65E-4910-B7E5-36E54BA70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38</xdr:row>
      <xdr:rowOff>0</xdr:rowOff>
    </xdr:from>
    <xdr:ext cx="12700" cy="12700"/>
    <xdr:pic>
      <xdr:nvPicPr>
        <xdr:cNvPr id="30" name="Picture 29" descr="https://applications.labor.ny.gov/wpp/images/spacer.gif">
          <a:extLst>
            <a:ext uri="{FF2B5EF4-FFF2-40B4-BE49-F238E27FC236}">
              <a16:creationId xmlns:a16="http://schemas.microsoft.com/office/drawing/2014/main" id="{ECB2B3AC-6895-4CC8-BDEA-90AA0EBF7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2357" y="5583010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38</xdr:row>
      <xdr:rowOff>0</xdr:rowOff>
    </xdr:from>
    <xdr:ext cx="12700" cy="12700"/>
    <xdr:pic>
      <xdr:nvPicPr>
        <xdr:cNvPr id="35" name="Picture 34" descr="https://applications.labor.ny.gov/wpp/images/spacer.gif">
          <a:extLst>
            <a:ext uri="{FF2B5EF4-FFF2-40B4-BE49-F238E27FC236}">
              <a16:creationId xmlns:a16="http://schemas.microsoft.com/office/drawing/2014/main" id="{10896C2D-B04C-40F5-9D30-7373B3FDB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38</xdr:row>
      <xdr:rowOff>0</xdr:rowOff>
    </xdr:from>
    <xdr:to>
      <xdr:col>1</xdr:col>
      <xdr:colOff>12700</xdr:colOff>
      <xdr:row>38</xdr:row>
      <xdr:rowOff>12700</xdr:rowOff>
    </xdr:to>
    <xdr:pic>
      <xdr:nvPicPr>
        <xdr:cNvPr id="36" name="Picture 35" descr="https://applications.labor.ny.gov/wpp/images/spacer.gif">
          <a:extLst>
            <a:ext uri="{FF2B5EF4-FFF2-40B4-BE49-F238E27FC236}">
              <a16:creationId xmlns:a16="http://schemas.microsoft.com/office/drawing/2014/main" id="{3BB8745B-C701-4BA5-BD2E-D34830AFE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37" name="Picture 36" descr="https://applications.labor.ny.gov/wpp/images/spacer.gif">
          <a:extLst>
            <a:ext uri="{FF2B5EF4-FFF2-40B4-BE49-F238E27FC236}">
              <a16:creationId xmlns:a16="http://schemas.microsoft.com/office/drawing/2014/main" id="{7B110EE8-7132-4986-BAB3-66410EF13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38" name="Picture 37" descr="https://applications.labor.ny.gov/wpp/images/spacer.gif">
          <a:extLst>
            <a:ext uri="{FF2B5EF4-FFF2-40B4-BE49-F238E27FC236}">
              <a16:creationId xmlns:a16="http://schemas.microsoft.com/office/drawing/2014/main" id="{04650D7B-6F82-40BA-B42B-5D453F616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32" name="Picture 31" descr="https://applications.labor.ny.gov/wpp/images/spacer.gif">
          <a:extLst>
            <a:ext uri="{FF2B5EF4-FFF2-40B4-BE49-F238E27FC236}">
              <a16:creationId xmlns:a16="http://schemas.microsoft.com/office/drawing/2014/main" id="{9FE41D1F-19D8-4AB8-A856-1E3C068E1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33" name="Picture 32" descr="https://applications.labor.ny.gov/wpp/images/spacer.gif">
          <a:extLst>
            <a:ext uri="{FF2B5EF4-FFF2-40B4-BE49-F238E27FC236}">
              <a16:creationId xmlns:a16="http://schemas.microsoft.com/office/drawing/2014/main" id="{6E0B4DBB-A35C-49BF-B75D-5F301A596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34" name="Picture 33" descr="https://applications.labor.ny.gov/wpp/images/spacer.gif">
          <a:extLst>
            <a:ext uri="{FF2B5EF4-FFF2-40B4-BE49-F238E27FC236}">
              <a16:creationId xmlns:a16="http://schemas.microsoft.com/office/drawing/2014/main" id="{29E1A3C2-2D33-434C-987B-DF73E4255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39" name="Picture 38" descr="https://applications.labor.ny.gov/wpp/images/spacer.gif">
          <a:extLst>
            <a:ext uri="{FF2B5EF4-FFF2-40B4-BE49-F238E27FC236}">
              <a16:creationId xmlns:a16="http://schemas.microsoft.com/office/drawing/2014/main" id="{EF768A84-1928-4D12-9089-5BA16EAA7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40" name="Picture 39" descr="https://applications.labor.ny.gov/wpp/images/spacer.gif">
          <a:extLst>
            <a:ext uri="{FF2B5EF4-FFF2-40B4-BE49-F238E27FC236}">
              <a16:creationId xmlns:a16="http://schemas.microsoft.com/office/drawing/2014/main" id="{7D0B0A27-264A-4E4B-A970-BD292C97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38</xdr:row>
      <xdr:rowOff>0</xdr:rowOff>
    </xdr:from>
    <xdr:ext cx="12700" cy="12700"/>
    <xdr:pic>
      <xdr:nvPicPr>
        <xdr:cNvPr id="41" name="Picture 40" descr="https://applications.labor.ny.gov/wpp/images/spacer.gif">
          <a:extLst>
            <a:ext uri="{FF2B5EF4-FFF2-40B4-BE49-F238E27FC236}">
              <a16:creationId xmlns:a16="http://schemas.microsoft.com/office/drawing/2014/main" id="{47E00376-003E-49AE-82C6-9BDDB4963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38</xdr:row>
      <xdr:rowOff>0</xdr:rowOff>
    </xdr:from>
    <xdr:to>
      <xdr:col>1</xdr:col>
      <xdr:colOff>12700</xdr:colOff>
      <xdr:row>38</xdr:row>
      <xdr:rowOff>12700</xdr:rowOff>
    </xdr:to>
    <xdr:pic>
      <xdr:nvPicPr>
        <xdr:cNvPr id="42" name="Picture 41" descr="https://applications.labor.ny.gov/wpp/images/spacer.gif">
          <a:extLst>
            <a:ext uri="{FF2B5EF4-FFF2-40B4-BE49-F238E27FC236}">
              <a16:creationId xmlns:a16="http://schemas.microsoft.com/office/drawing/2014/main" id="{5D608C9B-EABF-4CB9-9810-D27A285A9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43" name="Picture 42" descr="https://applications.labor.ny.gov/wpp/images/spacer.gif">
          <a:extLst>
            <a:ext uri="{FF2B5EF4-FFF2-40B4-BE49-F238E27FC236}">
              <a16:creationId xmlns:a16="http://schemas.microsoft.com/office/drawing/2014/main" id="{7CED531D-FE74-40EA-A42B-9C9FA425D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44" name="Picture 43" descr="https://applications.labor.ny.gov/wpp/images/spacer.gif">
          <a:extLst>
            <a:ext uri="{FF2B5EF4-FFF2-40B4-BE49-F238E27FC236}">
              <a16:creationId xmlns:a16="http://schemas.microsoft.com/office/drawing/2014/main" id="{C21BD3F1-BAA8-4530-BDF2-01E9D2579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38</xdr:row>
      <xdr:rowOff>0</xdr:rowOff>
    </xdr:from>
    <xdr:ext cx="12700" cy="12700"/>
    <xdr:pic>
      <xdr:nvPicPr>
        <xdr:cNvPr id="45" name="Picture 44" descr="https://applications.labor.ny.gov/wpp/images/spacer.gif">
          <a:extLst>
            <a:ext uri="{FF2B5EF4-FFF2-40B4-BE49-F238E27FC236}">
              <a16:creationId xmlns:a16="http://schemas.microsoft.com/office/drawing/2014/main" id="{70BFCB06-22C7-4FA1-A17A-6D273D0BE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38</xdr:row>
      <xdr:rowOff>0</xdr:rowOff>
    </xdr:from>
    <xdr:to>
      <xdr:col>1</xdr:col>
      <xdr:colOff>12700</xdr:colOff>
      <xdr:row>38</xdr:row>
      <xdr:rowOff>12700</xdr:rowOff>
    </xdr:to>
    <xdr:pic>
      <xdr:nvPicPr>
        <xdr:cNvPr id="46" name="Picture 45" descr="https://applications.labor.ny.gov/wpp/images/spacer.gif">
          <a:extLst>
            <a:ext uri="{FF2B5EF4-FFF2-40B4-BE49-F238E27FC236}">
              <a16:creationId xmlns:a16="http://schemas.microsoft.com/office/drawing/2014/main" id="{1CDEA5D9-34AA-48EE-9032-D7C4FE3CF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47" name="Picture 46" descr="https://applications.labor.ny.gov/wpp/images/spacer.gif">
          <a:extLst>
            <a:ext uri="{FF2B5EF4-FFF2-40B4-BE49-F238E27FC236}">
              <a16:creationId xmlns:a16="http://schemas.microsoft.com/office/drawing/2014/main" id="{DF1B8B03-33DD-4A5F-988A-257D3687E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12700</xdr:colOff>
      <xdr:row>38</xdr:row>
      <xdr:rowOff>12700</xdr:rowOff>
    </xdr:to>
    <xdr:pic>
      <xdr:nvPicPr>
        <xdr:cNvPr id="48" name="Picture 47" descr="https://applications.labor.ny.gov/wpp/images/spacer.gif">
          <a:extLst>
            <a:ext uri="{FF2B5EF4-FFF2-40B4-BE49-F238E27FC236}">
              <a16:creationId xmlns:a16="http://schemas.microsoft.com/office/drawing/2014/main" id="{197FBC4E-E682-4E23-A0F1-4EBC8629C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0</xdr:col>
      <xdr:colOff>12700</xdr:colOff>
      <xdr:row>66</xdr:row>
      <xdr:rowOff>12700</xdr:rowOff>
    </xdr:to>
    <xdr:pic>
      <xdr:nvPicPr>
        <xdr:cNvPr id="2" name="Picture 1" descr="https://applications.labor.ny.gov/wpp/images/spacer.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 name="Picture 2" descr="https://applications.labor.ny.gov/wpp/images/spacer.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66</xdr:row>
      <xdr:rowOff>0</xdr:rowOff>
    </xdr:from>
    <xdr:to>
      <xdr:col>3</xdr:col>
      <xdr:colOff>12700</xdr:colOff>
      <xdr:row>66</xdr:row>
      <xdr:rowOff>12700</xdr:rowOff>
    </xdr:to>
    <xdr:pic>
      <xdr:nvPicPr>
        <xdr:cNvPr id="4" name="Picture 3" descr="https://applications.labor.ny.gov/wpp/images/spacer.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xdr:row>
      <xdr:rowOff>0</xdr:rowOff>
    </xdr:from>
    <xdr:to>
      <xdr:col>4</xdr:col>
      <xdr:colOff>12700</xdr:colOff>
      <xdr:row>66</xdr:row>
      <xdr:rowOff>12700</xdr:rowOff>
    </xdr:to>
    <xdr:pic>
      <xdr:nvPicPr>
        <xdr:cNvPr id="5" name="Picture 4" descr="https://applications.labor.ny.gov/wpp/images/spacer.gif">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73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66</xdr:row>
      <xdr:rowOff>0</xdr:rowOff>
    </xdr:from>
    <xdr:to>
      <xdr:col>5</xdr:col>
      <xdr:colOff>12700</xdr:colOff>
      <xdr:row>66</xdr:row>
      <xdr:rowOff>12700</xdr:rowOff>
    </xdr:to>
    <xdr:pic>
      <xdr:nvPicPr>
        <xdr:cNvPr id="6" name="Picture 5" descr="https://applications.labor.ny.gov/wpp/images/spacer.gif">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17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66</xdr:row>
      <xdr:rowOff>0</xdr:rowOff>
    </xdr:from>
    <xdr:to>
      <xdr:col>6</xdr:col>
      <xdr:colOff>12700</xdr:colOff>
      <xdr:row>66</xdr:row>
      <xdr:rowOff>12700</xdr:rowOff>
    </xdr:to>
    <xdr:pic>
      <xdr:nvPicPr>
        <xdr:cNvPr id="7" name="Picture 6" descr="https://applications.labor.ny.gov/wpp/images/spacer.gif">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23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66</xdr:row>
      <xdr:rowOff>0</xdr:rowOff>
    </xdr:from>
    <xdr:to>
      <xdr:col>11</xdr:col>
      <xdr:colOff>12700</xdr:colOff>
      <xdr:row>66</xdr:row>
      <xdr:rowOff>12700</xdr:rowOff>
    </xdr:to>
    <xdr:pic>
      <xdr:nvPicPr>
        <xdr:cNvPr id="8" name="Picture 7" descr="https://applications.labor.ny.gov/wpp/images/spacer.gif">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66</xdr:row>
      <xdr:rowOff>0</xdr:rowOff>
    </xdr:from>
    <xdr:to>
      <xdr:col>12</xdr:col>
      <xdr:colOff>12700</xdr:colOff>
      <xdr:row>66</xdr:row>
      <xdr:rowOff>12700</xdr:rowOff>
    </xdr:to>
    <xdr:pic>
      <xdr:nvPicPr>
        <xdr:cNvPr id="9" name="Picture 8" descr="https://applications.labor.ny.gov/wpp/images/spacer.gif">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875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66</xdr:row>
      <xdr:rowOff>0</xdr:rowOff>
    </xdr:from>
    <xdr:to>
      <xdr:col>13</xdr:col>
      <xdr:colOff>12700</xdr:colOff>
      <xdr:row>66</xdr:row>
      <xdr:rowOff>12700</xdr:rowOff>
    </xdr:to>
    <xdr:pic>
      <xdr:nvPicPr>
        <xdr:cNvPr id="10" name="Picture 9" descr="https://applications.labor.ny.gov/wpp/images/spacer.gif">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623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66</xdr:row>
      <xdr:rowOff>0</xdr:rowOff>
    </xdr:from>
    <xdr:to>
      <xdr:col>14</xdr:col>
      <xdr:colOff>12700</xdr:colOff>
      <xdr:row>66</xdr:row>
      <xdr:rowOff>12700</xdr:rowOff>
    </xdr:to>
    <xdr:pic>
      <xdr:nvPicPr>
        <xdr:cNvPr id="11" name="Picture 10" descr="https://applications.labor.ny.gov/wpp/images/spacer.gif">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387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12" name="Picture 11" descr="https://applications.labor.ny.gov/wpp/images/spacer.gif">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66</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91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66</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59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15" name="Picture 14" descr="https://applications.labor.ny.gov/wpp/images/spacer.gif">
          <a:extLst>
            <a:ext uri="{FF2B5EF4-FFF2-40B4-BE49-F238E27FC236}">
              <a16:creationId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16" name="Picture 15" descr="https://applications.labor.ny.gov/wpp/images/spacer.gif">
          <a:extLst>
            <a:ext uri="{FF2B5EF4-FFF2-40B4-BE49-F238E27FC236}">
              <a16:creationId xmlns:a16="http://schemas.microsoft.com/office/drawing/2014/main" id="{2332444C-8020-4AA6-825E-A2B992027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17" name="Picture 16" descr="https://applications.labor.ny.gov/wpp/images/spacer.gif">
          <a:extLst>
            <a:ext uri="{FF2B5EF4-FFF2-40B4-BE49-F238E27FC236}">
              <a16:creationId xmlns:a16="http://schemas.microsoft.com/office/drawing/2014/main" id="{D9C36D3D-1C92-4F62-AC88-C611DBBE9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18" name="Picture 17" descr="https://applications.labor.ny.gov/wpp/images/spacer.gif">
          <a:extLst>
            <a:ext uri="{FF2B5EF4-FFF2-40B4-BE49-F238E27FC236}">
              <a16:creationId xmlns:a16="http://schemas.microsoft.com/office/drawing/2014/main" id="{216FD396-2447-4B8F-B8A5-ABF82EA75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28" name="Picture 27" descr="https://applications.labor.ny.gov/wpp/images/spacer.gif">
          <a:extLst>
            <a:ext uri="{FF2B5EF4-FFF2-40B4-BE49-F238E27FC236}">
              <a16:creationId xmlns:a16="http://schemas.microsoft.com/office/drawing/2014/main" id="{548443F7-0E9A-4CDB-9F4D-2A5125702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29" name="Picture 28" descr="https://applications.labor.ny.gov/wpp/images/spacer.gif">
          <a:extLst>
            <a:ext uri="{FF2B5EF4-FFF2-40B4-BE49-F238E27FC236}">
              <a16:creationId xmlns:a16="http://schemas.microsoft.com/office/drawing/2014/main" id="{A01BB5A0-159B-41D7-ACEA-3B8E60A0D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0" name="Picture 29" descr="https://applications.labor.ny.gov/wpp/images/spacer.gif">
          <a:extLst>
            <a:ext uri="{FF2B5EF4-FFF2-40B4-BE49-F238E27FC236}">
              <a16:creationId xmlns:a16="http://schemas.microsoft.com/office/drawing/2014/main" id="{ABD6C514-2673-4B2B-AC93-85D9ECC5C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1" name="Picture 30" descr="https://applications.labor.ny.gov/wpp/images/spacer.gif">
          <a:extLst>
            <a:ext uri="{FF2B5EF4-FFF2-40B4-BE49-F238E27FC236}">
              <a16:creationId xmlns:a16="http://schemas.microsoft.com/office/drawing/2014/main" id="{C008D366-5886-4890-A113-12822B0CC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2" name="Picture 31" descr="https://applications.labor.ny.gov/wpp/images/spacer.gif">
          <a:extLst>
            <a:ext uri="{FF2B5EF4-FFF2-40B4-BE49-F238E27FC236}">
              <a16:creationId xmlns:a16="http://schemas.microsoft.com/office/drawing/2014/main" id="{F4AD1BEF-9E1B-44B2-9DFF-7143A10AC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33" name="Picture 32" descr="https://applications.labor.ny.gov/wpp/images/spacer.gif">
          <a:extLst>
            <a:ext uri="{FF2B5EF4-FFF2-40B4-BE49-F238E27FC236}">
              <a16:creationId xmlns:a16="http://schemas.microsoft.com/office/drawing/2014/main" id="{FA8CA9E3-6438-426E-80F0-E7F3E2F6F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34" name="Picture 33" descr="https://applications.labor.ny.gov/wpp/images/spacer.gif">
          <a:extLst>
            <a:ext uri="{FF2B5EF4-FFF2-40B4-BE49-F238E27FC236}">
              <a16:creationId xmlns:a16="http://schemas.microsoft.com/office/drawing/2014/main" id="{176ADAB0-C73E-4511-ADC8-F30A6B534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5" name="Picture 34" descr="https://applications.labor.ny.gov/wpp/images/spacer.gif">
          <a:extLst>
            <a:ext uri="{FF2B5EF4-FFF2-40B4-BE49-F238E27FC236}">
              <a16:creationId xmlns:a16="http://schemas.microsoft.com/office/drawing/2014/main" id="{E2D92743-3848-455F-B977-8703621DB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6" name="Picture 35" descr="https://applications.labor.ny.gov/wpp/images/spacer.gif">
          <a:extLst>
            <a:ext uri="{FF2B5EF4-FFF2-40B4-BE49-F238E27FC236}">
              <a16:creationId xmlns:a16="http://schemas.microsoft.com/office/drawing/2014/main" id="{F4E51A27-324F-47F6-9E52-EE26FAFA6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7" name="Picture 36" descr="https://applications.labor.ny.gov/wpp/images/spacer.gif">
          <a:extLst>
            <a:ext uri="{FF2B5EF4-FFF2-40B4-BE49-F238E27FC236}">
              <a16:creationId xmlns:a16="http://schemas.microsoft.com/office/drawing/2014/main" id="{BA9D3323-95DC-4954-94FA-6899D8900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8" name="Picture 37" descr="https://applications.labor.ny.gov/wpp/images/spacer.gif">
          <a:extLst>
            <a:ext uri="{FF2B5EF4-FFF2-40B4-BE49-F238E27FC236}">
              <a16:creationId xmlns:a16="http://schemas.microsoft.com/office/drawing/2014/main" id="{108F5AFE-1989-499B-914A-3E4BEA3B5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9" name="Picture 38" descr="https://applications.labor.ny.gov/wpp/images/spacer.gif">
          <a:extLst>
            <a:ext uri="{FF2B5EF4-FFF2-40B4-BE49-F238E27FC236}">
              <a16:creationId xmlns:a16="http://schemas.microsoft.com/office/drawing/2014/main" id="{F972DC5D-294D-4AA9-A673-D6DD1A98E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0" name="Picture 39" descr="https://applications.labor.ny.gov/wpp/images/spacer.gif">
          <a:extLst>
            <a:ext uri="{FF2B5EF4-FFF2-40B4-BE49-F238E27FC236}">
              <a16:creationId xmlns:a16="http://schemas.microsoft.com/office/drawing/2014/main" id="{890F0BEE-195A-44A5-8433-645615864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1" name="Picture 40" descr="https://applications.labor.ny.gov/wpp/images/spacer.gif">
          <a:extLst>
            <a:ext uri="{FF2B5EF4-FFF2-40B4-BE49-F238E27FC236}">
              <a16:creationId xmlns:a16="http://schemas.microsoft.com/office/drawing/2014/main" id="{1C2E9675-5F97-447A-ADF8-E07B267DD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2" name="Picture 41" descr="https://applications.labor.ny.gov/wpp/images/spacer.gif">
          <a:extLst>
            <a:ext uri="{FF2B5EF4-FFF2-40B4-BE49-F238E27FC236}">
              <a16:creationId xmlns:a16="http://schemas.microsoft.com/office/drawing/2014/main" id="{EFE87068-8568-4450-956F-5C9DE5455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3" name="Picture 42" descr="https://applications.labor.ny.gov/wpp/images/spacer.gif">
          <a:extLst>
            <a:ext uri="{FF2B5EF4-FFF2-40B4-BE49-F238E27FC236}">
              <a16:creationId xmlns:a16="http://schemas.microsoft.com/office/drawing/2014/main" id="{C09F47FF-7DC3-45B6-8425-F6DBD4F9E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4" name="Picture 43" descr="https://applications.labor.ny.gov/wpp/images/spacer.gif">
          <a:extLst>
            <a:ext uri="{FF2B5EF4-FFF2-40B4-BE49-F238E27FC236}">
              <a16:creationId xmlns:a16="http://schemas.microsoft.com/office/drawing/2014/main" id="{6B6652B5-3AD0-4CD4-B3AD-BEC3EFBBB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5" name="Picture 44" descr="https://applications.labor.ny.gov/wpp/images/spacer.gif">
          <a:extLst>
            <a:ext uri="{FF2B5EF4-FFF2-40B4-BE49-F238E27FC236}">
              <a16:creationId xmlns:a16="http://schemas.microsoft.com/office/drawing/2014/main" id="{0EFD5FF0-906A-4F62-91F9-F25CF5B90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6" name="Picture 45" descr="https://applications.labor.ny.gov/wpp/images/spacer.gif">
          <a:extLst>
            <a:ext uri="{FF2B5EF4-FFF2-40B4-BE49-F238E27FC236}">
              <a16:creationId xmlns:a16="http://schemas.microsoft.com/office/drawing/2014/main" id="{16895C4E-5FE9-424E-AC81-6453C3765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47" name="Picture 46" descr="https://applications.labor.ny.gov/wpp/images/spacer.gif">
          <a:extLst>
            <a:ext uri="{FF2B5EF4-FFF2-40B4-BE49-F238E27FC236}">
              <a16:creationId xmlns:a16="http://schemas.microsoft.com/office/drawing/2014/main" id="{C385FEEB-95C6-4FE0-9289-6C252927F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48" name="Picture 47" descr="https://applications.labor.ny.gov/wpp/images/spacer.gif">
          <a:extLst>
            <a:ext uri="{FF2B5EF4-FFF2-40B4-BE49-F238E27FC236}">
              <a16:creationId xmlns:a16="http://schemas.microsoft.com/office/drawing/2014/main" id="{323BFA29-857E-4CD2-A8CA-FA62B929D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9" name="Picture 48" descr="https://applications.labor.ny.gov/wpp/images/spacer.gif">
          <a:extLst>
            <a:ext uri="{FF2B5EF4-FFF2-40B4-BE49-F238E27FC236}">
              <a16:creationId xmlns:a16="http://schemas.microsoft.com/office/drawing/2014/main" id="{24408B24-8FBA-4D37-B45E-70037F92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0" name="Picture 49" descr="https://applications.labor.ny.gov/wpp/images/spacer.gif">
          <a:extLst>
            <a:ext uri="{FF2B5EF4-FFF2-40B4-BE49-F238E27FC236}">
              <a16:creationId xmlns:a16="http://schemas.microsoft.com/office/drawing/2014/main" id="{7B90EE19-A015-4914-8D5D-A65A720CA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51" name="Picture 50" descr="https://applications.labor.ny.gov/wpp/images/spacer.gif">
          <a:extLst>
            <a:ext uri="{FF2B5EF4-FFF2-40B4-BE49-F238E27FC236}">
              <a16:creationId xmlns:a16="http://schemas.microsoft.com/office/drawing/2014/main" id="{8151B15B-5008-4A72-8A9B-CC1385F10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52" name="Picture 51" descr="https://applications.labor.ny.gov/wpp/images/spacer.gif">
          <a:extLst>
            <a:ext uri="{FF2B5EF4-FFF2-40B4-BE49-F238E27FC236}">
              <a16:creationId xmlns:a16="http://schemas.microsoft.com/office/drawing/2014/main" id="{32AE6BAB-119D-40B4-99E7-A8781DA8E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3" name="Picture 52" descr="https://applications.labor.ny.gov/wpp/images/spacer.gif">
          <a:extLst>
            <a:ext uri="{FF2B5EF4-FFF2-40B4-BE49-F238E27FC236}">
              <a16:creationId xmlns:a16="http://schemas.microsoft.com/office/drawing/2014/main" id="{65D82BA1-658B-4D43-8ACB-D8EA341C9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4" name="Picture 53" descr="https://applications.labor.ny.gov/wpp/images/spacer.gif">
          <a:extLst>
            <a:ext uri="{FF2B5EF4-FFF2-40B4-BE49-F238E27FC236}">
              <a16:creationId xmlns:a16="http://schemas.microsoft.com/office/drawing/2014/main" id="{38C36CC3-4AF5-43DD-902A-4F450602A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5" name="Picture 54" descr="https://applications.labor.ny.gov/wpp/images/spacer.gif">
          <a:extLst>
            <a:ext uri="{FF2B5EF4-FFF2-40B4-BE49-F238E27FC236}">
              <a16:creationId xmlns:a16="http://schemas.microsoft.com/office/drawing/2014/main" id="{0FDBF3E0-FBB0-4A45-9898-3182318B2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6" name="Picture 55" descr="https://applications.labor.ny.gov/wpp/images/spacer.gif">
          <a:extLst>
            <a:ext uri="{FF2B5EF4-FFF2-40B4-BE49-F238E27FC236}">
              <a16:creationId xmlns:a16="http://schemas.microsoft.com/office/drawing/2014/main" id="{99D6058F-F07C-4BD9-A903-AEFF09AA9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7" name="Picture 56" descr="https://applications.labor.ny.gov/wpp/images/spacer.gif">
          <a:extLst>
            <a:ext uri="{FF2B5EF4-FFF2-40B4-BE49-F238E27FC236}">
              <a16:creationId xmlns:a16="http://schemas.microsoft.com/office/drawing/2014/main" id="{F3781CAA-C2A6-41F7-B948-99BBC69B4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8" name="Picture 57" descr="https://applications.labor.ny.gov/wpp/images/spacer.gif">
          <a:extLst>
            <a:ext uri="{FF2B5EF4-FFF2-40B4-BE49-F238E27FC236}">
              <a16:creationId xmlns:a16="http://schemas.microsoft.com/office/drawing/2014/main" id="{BFFF40FA-CC71-4AB4-ABE4-785116C19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9" name="Picture 58" descr="https://applications.labor.ny.gov/wpp/images/spacer.gif">
          <a:extLst>
            <a:ext uri="{FF2B5EF4-FFF2-40B4-BE49-F238E27FC236}">
              <a16:creationId xmlns:a16="http://schemas.microsoft.com/office/drawing/2014/main" id="{A874F5CD-6EA7-40BF-90D1-F7F08D9CB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0" name="Picture 59" descr="https://applications.labor.ny.gov/wpp/images/spacer.gif">
          <a:extLst>
            <a:ext uri="{FF2B5EF4-FFF2-40B4-BE49-F238E27FC236}">
              <a16:creationId xmlns:a16="http://schemas.microsoft.com/office/drawing/2014/main" id="{F3C31EFE-5EEB-43F5-A6A5-FCA16B4D0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1" name="Picture 60" descr="https://applications.labor.ny.gov/wpp/images/spacer.gif">
          <a:extLst>
            <a:ext uri="{FF2B5EF4-FFF2-40B4-BE49-F238E27FC236}">
              <a16:creationId xmlns:a16="http://schemas.microsoft.com/office/drawing/2014/main" id="{AE0DFA0D-5A26-4963-A4F7-6BAF86C9B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2" name="Picture 61" descr="https://applications.labor.ny.gov/wpp/images/spacer.gif">
          <a:extLst>
            <a:ext uri="{FF2B5EF4-FFF2-40B4-BE49-F238E27FC236}">
              <a16:creationId xmlns:a16="http://schemas.microsoft.com/office/drawing/2014/main" id="{6C86A27B-FBE1-463C-ADE4-62426C097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3" name="Picture 62" descr="https://applications.labor.ny.gov/wpp/images/spacer.gif">
          <a:extLst>
            <a:ext uri="{FF2B5EF4-FFF2-40B4-BE49-F238E27FC236}">
              <a16:creationId xmlns:a16="http://schemas.microsoft.com/office/drawing/2014/main" id="{D11DABE0-D894-41DA-8EB4-1B87CC1D2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4" name="Picture 63" descr="https://applications.labor.ny.gov/wpp/images/spacer.gif">
          <a:extLst>
            <a:ext uri="{FF2B5EF4-FFF2-40B4-BE49-F238E27FC236}">
              <a16:creationId xmlns:a16="http://schemas.microsoft.com/office/drawing/2014/main" id="{E59E9A5B-DB1F-45B1-A3CD-CE6EEFB39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65" name="Picture 64" descr="https://applications.labor.ny.gov/wpp/images/spacer.gif">
          <a:extLst>
            <a:ext uri="{FF2B5EF4-FFF2-40B4-BE49-F238E27FC236}">
              <a16:creationId xmlns:a16="http://schemas.microsoft.com/office/drawing/2014/main" id="{D1F164F3-199C-4257-8528-21FB7E9C8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66" name="Picture 65" descr="https://applications.labor.ny.gov/wpp/images/spacer.gif">
          <a:extLst>
            <a:ext uri="{FF2B5EF4-FFF2-40B4-BE49-F238E27FC236}">
              <a16:creationId xmlns:a16="http://schemas.microsoft.com/office/drawing/2014/main" id="{C6794996-C00B-42F2-B746-2642BFC3A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7" name="Picture 66" descr="https://applications.labor.ny.gov/wpp/images/spacer.gif">
          <a:extLst>
            <a:ext uri="{FF2B5EF4-FFF2-40B4-BE49-F238E27FC236}">
              <a16:creationId xmlns:a16="http://schemas.microsoft.com/office/drawing/2014/main" id="{632294AA-EB88-4CF6-A93B-97F1E8D96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8" name="Picture 67" descr="https://applications.labor.ny.gov/wpp/images/spacer.gif">
          <a:extLst>
            <a:ext uri="{FF2B5EF4-FFF2-40B4-BE49-F238E27FC236}">
              <a16:creationId xmlns:a16="http://schemas.microsoft.com/office/drawing/2014/main" id="{C000F35F-3D09-4531-B0B9-5B780C65B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69" name="Picture 68" descr="https://applications.labor.ny.gov/wpp/images/spacer.gif">
          <a:extLst>
            <a:ext uri="{FF2B5EF4-FFF2-40B4-BE49-F238E27FC236}">
              <a16:creationId xmlns:a16="http://schemas.microsoft.com/office/drawing/2014/main" id="{A3F76DA0-5B04-4046-8B3F-57337C0D5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70" name="Picture 69" descr="https://applications.labor.ny.gov/wpp/images/spacer.gif">
          <a:extLst>
            <a:ext uri="{FF2B5EF4-FFF2-40B4-BE49-F238E27FC236}">
              <a16:creationId xmlns:a16="http://schemas.microsoft.com/office/drawing/2014/main" id="{7F579B17-3787-41E3-9894-9C21AD61C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1" name="Picture 70" descr="https://applications.labor.ny.gov/wpp/images/spacer.gif">
          <a:extLst>
            <a:ext uri="{FF2B5EF4-FFF2-40B4-BE49-F238E27FC236}">
              <a16:creationId xmlns:a16="http://schemas.microsoft.com/office/drawing/2014/main" id="{0A2415D3-8EA9-4CEA-99CE-3682CF946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2" name="Picture 71" descr="https://applications.labor.ny.gov/wpp/images/spacer.gif">
          <a:extLst>
            <a:ext uri="{FF2B5EF4-FFF2-40B4-BE49-F238E27FC236}">
              <a16:creationId xmlns:a16="http://schemas.microsoft.com/office/drawing/2014/main" id="{494A4CD5-D095-447D-B591-71BC8B882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3" name="Picture 72" descr="https://applications.labor.ny.gov/wpp/images/spacer.gif">
          <a:extLst>
            <a:ext uri="{FF2B5EF4-FFF2-40B4-BE49-F238E27FC236}">
              <a16:creationId xmlns:a16="http://schemas.microsoft.com/office/drawing/2014/main" id="{F39F1858-77CE-4E4B-8A6E-166981E2B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4" name="Picture 73" descr="https://applications.labor.ny.gov/wpp/images/spacer.gif">
          <a:extLst>
            <a:ext uri="{FF2B5EF4-FFF2-40B4-BE49-F238E27FC236}">
              <a16:creationId xmlns:a16="http://schemas.microsoft.com/office/drawing/2014/main" id="{E959D6B3-62B0-46D9-A563-F0DD7ACB3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5" name="Picture 74" descr="https://applications.labor.ny.gov/wpp/images/spacer.gif">
          <a:extLst>
            <a:ext uri="{FF2B5EF4-FFF2-40B4-BE49-F238E27FC236}">
              <a16:creationId xmlns:a16="http://schemas.microsoft.com/office/drawing/2014/main" id="{00E49E9E-EE49-47F5-8C3F-DAA9F0F16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6" name="Picture 75" descr="https://applications.labor.ny.gov/wpp/images/spacer.gif">
          <a:extLst>
            <a:ext uri="{FF2B5EF4-FFF2-40B4-BE49-F238E27FC236}">
              <a16:creationId xmlns:a16="http://schemas.microsoft.com/office/drawing/2014/main" id="{8167B798-D133-4F10-B444-219D3C307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7" name="Picture 76" descr="https://applications.labor.ny.gov/wpp/images/spacer.gif">
          <a:extLst>
            <a:ext uri="{FF2B5EF4-FFF2-40B4-BE49-F238E27FC236}">
              <a16:creationId xmlns:a16="http://schemas.microsoft.com/office/drawing/2014/main" id="{C2EAFE7D-410F-4001-A067-FD3274E47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78" name="Picture 77" descr="https://applications.labor.ny.gov/wpp/images/spacer.gif">
          <a:extLst>
            <a:ext uri="{FF2B5EF4-FFF2-40B4-BE49-F238E27FC236}">
              <a16:creationId xmlns:a16="http://schemas.microsoft.com/office/drawing/2014/main" id="{0DC830AE-1F42-4F0C-840B-27A7949B3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79" name="Picture 78" descr="https://applications.labor.ny.gov/wpp/images/spacer.gif">
          <a:extLst>
            <a:ext uri="{FF2B5EF4-FFF2-40B4-BE49-F238E27FC236}">
              <a16:creationId xmlns:a16="http://schemas.microsoft.com/office/drawing/2014/main" id="{92CB723F-04E4-4937-823B-766184889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80" name="Picture 79" descr="https://applications.labor.ny.gov/wpp/images/spacer.gif">
          <a:extLst>
            <a:ext uri="{FF2B5EF4-FFF2-40B4-BE49-F238E27FC236}">
              <a16:creationId xmlns:a16="http://schemas.microsoft.com/office/drawing/2014/main" id="{707CBBAE-038C-41F6-8276-98B827D35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81" name="Picture 80" descr="https://applications.labor.ny.gov/wpp/images/spacer.gif">
          <a:extLst>
            <a:ext uri="{FF2B5EF4-FFF2-40B4-BE49-F238E27FC236}">
              <a16:creationId xmlns:a16="http://schemas.microsoft.com/office/drawing/2014/main" id="{9F6E1A0F-ADD3-4DE4-A0B6-03322BA3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82" name="Picture 81" descr="https://applications.labor.ny.gov/wpp/images/spacer.gif">
          <a:extLst>
            <a:ext uri="{FF2B5EF4-FFF2-40B4-BE49-F238E27FC236}">
              <a16:creationId xmlns:a16="http://schemas.microsoft.com/office/drawing/2014/main" id="{36224427-0244-4D84-8FD9-022BA3A8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83" name="Picture 82" descr="https://applications.labor.ny.gov/wpp/images/spacer.gif">
          <a:extLst>
            <a:ext uri="{FF2B5EF4-FFF2-40B4-BE49-F238E27FC236}">
              <a16:creationId xmlns:a16="http://schemas.microsoft.com/office/drawing/2014/main" id="{BD0F5755-93B4-48CD-83A5-285AFD3A7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84" name="Picture 83" descr="https://applications.labor.ny.gov/wpp/images/spacer.gif">
          <a:extLst>
            <a:ext uri="{FF2B5EF4-FFF2-40B4-BE49-F238E27FC236}">
              <a16:creationId xmlns:a16="http://schemas.microsoft.com/office/drawing/2014/main" id="{F82F2955-04A6-4250-9C6C-0B02FF541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85" name="Picture 84" descr="https://applications.labor.ny.gov/wpp/images/spacer.gif">
          <a:extLst>
            <a:ext uri="{FF2B5EF4-FFF2-40B4-BE49-F238E27FC236}">
              <a16:creationId xmlns:a16="http://schemas.microsoft.com/office/drawing/2014/main" id="{8D4EF053-81E0-4CE2-BCCF-36F50D01D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12700</xdr:colOff>
      <xdr:row>41</xdr:row>
      <xdr:rowOff>12700</xdr:rowOff>
    </xdr:to>
    <xdr:pic>
      <xdr:nvPicPr>
        <xdr:cNvPr id="2" name="Picture 1" descr="https://applications.labor.ny.gov/wpp/images/spacer.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3" name="Picture 2" descr="https://applications.labor.ny.gov/wpp/images/spacer.gif">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xdr:row>
      <xdr:rowOff>0</xdr:rowOff>
    </xdr:from>
    <xdr:to>
      <xdr:col>3</xdr:col>
      <xdr:colOff>12700</xdr:colOff>
      <xdr:row>41</xdr:row>
      <xdr:rowOff>12700</xdr:rowOff>
    </xdr:to>
    <xdr:pic>
      <xdr:nvPicPr>
        <xdr:cNvPr id="4" name="Picture 3" descr="https://applications.labor.ny.gov/wpp/images/spacer.gif">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xdr:row>
      <xdr:rowOff>0</xdr:rowOff>
    </xdr:from>
    <xdr:to>
      <xdr:col>4</xdr:col>
      <xdr:colOff>12700</xdr:colOff>
      <xdr:row>41</xdr:row>
      <xdr:rowOff>12700</xdr:rowOff>
    </xdr:to>
    <xdr:pic>
      <xdr:nvPicPr>
        <xdr:cNvPr id="5" name="Picture 4" descr="https://applications.labor.ny.gov/wpp/images/spacer.gif">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98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41</xdr:row>
      <xdr:rowOff>0</xdr:rowOff>
    </xdr:from>
    <xdr:to>
      <xdr:col>5</xdr:col>
      <xdr:colOff>12700</xdr:colOff>
      <xdr:row>41</xdr:row>
      <xdr:rowOff>12700</xdr:rowOff>
    </xdr:to>
    <xdr:pic>
      <xdr:nvPicPr>
        <xdr:cNvPr id="6" name="Picture 5" descr="https://applications.labor.ny.gov/wpp/images/spacer.gif">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43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xdr:row>
      <xdr:rowOff>0</xdr:rowOff>
    </xdr:from>
    <xdr:to>
      <xdr:col>6</xdr:col>
      <xdr:colOff>12700</xdr:colOff>
      <xdr:row>41</xdr:row>
      <xdr:rowOff>12700</xdr:rowOff>
    </xdr:to>
    <xdr:pic>
      <xdr:nvPicPr>
        <xdr:cNvPr id="7" name="Picture 6" descr="https://applications.labor.ny.gov/wpp/images/spacer.gif">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49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41</xdr:row>
      <xdr:rowOff>0</xdr:rowOff>
    </xdr:from>
    <xdr:to>
      <xdr:col>11</xdr:col>
      <xdr:colOff>12700</xdr:colOff>
      <xdr:row>41</xdr:row>
      <xdr:rowOff>12700</xdr:rowOff>
    </xdr:to>
    <xdr:pic>
      <xdr:nvPicPr>
        <xdr:cNvPr id="8" name="Picture 7" descr="https://applications.labor.ny.gov/wpp/images/spacer.gif">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41</xdr:row>
      <xdr:rowOff>0</xdr:rowOff>
    </xdr:from>
    <xdr:to>
      <xdr:col>12</xdr:col>
      <xdr:colOff>12700</xdr:colOff>
      <xdr:row>41</xdr:row>
      <xdr:rowOff>12700</xdr:rowOff>
    </xdr:to>
    <xdr:pic>
      <xdr:nvPicPr>
        <xdr:cNvPr id="9" name="Picture 8" descr="https://applications.labor.ny.gov/wpp/images/spacer.gif">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01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41</xdr:row>
      <xdr:rowOff>0</xdr:rowOff>
    </xdr:from>
    <xdr:to>
      <xdr:col>13</xdr:col>
      <xdr:colOff>12700</xdr:colOff>
      <xdr:row>41</xdr:row>
      <xdr:rowOff>12700</xdr:rowOff>
    </xdr:to>
    <xdr:pic>
      <xdr:nvPicPr>
        <xdr:cNvPr id="10" name="Picture 9" descr="https://applications.labor.ny.gov/wpp/images/spacer.gif">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49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41</xdr:row>
      <xdr:rowOff>0</xdr:rowOff>
    </xdr:from>
    <xdr:to>
      <xdr:col>14</xdr:col>
      <xdr:colOff>12700</xdr:colOff>
      <xdr:row>41</xdr:row>
      <xdr:rowOff>12700</xdr:rowOff>
    </xdr:to>
    <xdr:pic>
      <xdr:nvPicPr>
        <xdr:cNvPr id="11" name="Picture 10" descr="https://applications.labor.ny.gov/wpp/images/spacer.gif">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2" name="Picture 11" descr="https://applications.labor.ny.gov/wpp/images/spacer.gif">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41</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41</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41</xdr:row>
      <xdr:rowOff>0</xdr:rowOff>
    </xdr:from>
    <xdr:to>
      <xdr:col>1</xdr:col>
      <xdr:colOff>12700</xdr:colOff>
      <xdr:row>41</xdr:row>
      <xdr:rowOff>12700</xdr:rowOff>
    </xdr:to>
    <xdr:pic>
      <xdr:nvPicPr>
        <xdr:cNvPr id="15" name="Picture 14" descr="https://applications.labor.ny.gov/wpp/images/spacer.gif">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6" name="Picture 15" descr="https://applications.labor.ny.gov/wpp/images/spacer.gif">
          <a:extLst>
            <a:ext uri="{FF2B5EF4-FFF2-40B4-BE49-F238E27FC236}">
              <a16:creationId xmlns:a16="http://schemas.microsoft.com/office/drawing/2014/main" id="{B2B94FA4-4E13-4D3A-9DF1-1458B4420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7" name="Picture 16" descr="https://applications.labor.ny.gov/wpp/images/spacer.gif">
          <a:extLst>
            <a:ext uri="{FF2B5EF4-FFF2-40B4-BE49-F238E27FC236}">
              <a16:creationId xmlns:a16="http://schemas.microsoft.com/office/drawing/2014/main" id="{B0AD77A9-B3F3-4B00-98CA-664A0ED7D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8" name="Picture 17" descr="https://applications.labor.ny.gov/wpp/images/spacer.gif">
          <a:extLst>
            <a:ext uri="{FF2B5EF4-FFF2-40B4-BE49-F238E27FC236}">
              <a16:creationId xmlns:a16="http://schemas.microsoft.com/office/drawing/2014/main" id="{9BFA7519-7F94-487A-8ED3-A55445C4C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28" name="Picture 27" descr="https://applications.labor.ny.gov/wpp/images/spacer.gif">
          <a:extLst>
            <a:ext uri="{FF2B5EF4-FFF2-40B4-BE49-F238E27FC236}">
              <a16:creationId xmlns:a16="http://schemas.microsoft.com/office/drawing/2014/main" id="{BFC24FA3-235C-4EEB-A77F-E9D1A9EBF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29" name="Picture 28" descr="https://applications.labor.ny.gov/wpp/images/spacer.gif">
          <a:extLst>
            <a:ext uri="{FF2B5EF4-FFF2-40B4-BE49-F238E27FC236}">
              <a16:creationId xmlns:a16="http://schemas.microsoft.com/office/drawing/2014/main" id="{BA75283F-C62D-4D68-B764-B91EFE06B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30" name="Picture 29" descr="https://applications.labor.ny.gov/wpp/images/spacer.gif">
          <a:extLst>
            <a:ext uri="{FF2B5EF4-FFF2-40B4-BE49-F238E27FC236}">
              <a16:creationId xmlns:a16="http://schemas.microsoft.com/office/drawing/2014/main" id="{A001FC74-523E-43D2-AF71-2CBD4D372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31" name="Picture 30" descr="https://applications.labor.ny.gov/wpp/images/spacer.gif">
          <a:extLst>
            <a:ext uri="{FF2B5EF4-FFF2-40B4-BE49-F238E27FC236}">
              <a16:creationId xmlns:a16="http://schemas.microsoft.com/office/drawing/2014/main" id="{C14AACE1-D40D-4CD1-A6A3-DB79A2C1D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32" name="Picture 31" descr="https://applications.labor.ny.gov/wpp/images/spacer.gif">
          <a:extLst>
            <a:ext uri="{FF2B5EF4-FFF2-40B4-BE49-F238E27FC236}">
              <a16:creationId xmlns:a16="http://schemas.microsoft.com/office/drawing/2014/main" id="{DE9776E9-1E85-40A8-BA8F-90BFB9945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41</xdr:row>
      <xdr:rowOff>0</xdr:rowOff>
    </xdr:from>
    <xdr:ext cx="12700" cy="12700"/>
    <xdr:pic>
      <xdr:nvPicPr>
        <xdr:cNvPr id="33" name="Picture 32" descr="https://applications.labor.ny.gov/wpp/images/spacer.gif">
          <a:extLst>
            <a:ext uri="{FF2B5EF4-FFF2-40B4-BE49-F238E27FC236}">
              <a16:creationId xmlns:a16="http://schemas.microsoft.com/office/drawing/2014/main" id="{2EA98DE4-F0D7-497A-9344-5DFAE239D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41</xdr:row>
      <xdr:rowOff>0</xdr:rowOff>
    </xdr:from>
    <xdr:to>
      <xdr:col>1</xdr:col>
      <xdr:colOff>12700</xdr:colOff>
      <xdr:row>41</xdr:row>
      <xdr:rowOff>12700</xdr:rowOff>
    </xdr:to>
    <xdr:pic>
      <xdr:nvPicPr>
        <xdr:cNvPr id="34" name="Picture 33" descr="https://applications.labor.ny.gov/wpp/images/spacer.gif">
          <a:extLst>
            <a:ext uri="{FF2B5EF4-FFF2-40B4-BE49-F238E27FC236}">
              <a16:creationId xmlns:a16="http://schemas.microsoft.com/office/drawing/2014/main" id="{11F96815-D1C1-4720-9F71-C11ED567C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35" name="Picture 34" descr="https://applications.labor.ny.gov/wpp/images/spacer.gif">
          <a:extLst>
            <a:ext uri="{FF2B5EF4-FFF2-40B4-BE49-F238E27FC236}">
              <a16:creationId xmlns:a16="http://schemas.microsoft.com/office/drawing/2014/main" id="{874DA17F-D9F3-464E-9BF0-4F58437EA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36" name="Picture 35" descr="https://applications.labor.ny.gov/wpp/images/spacer.gif">
          <a:extLst>
            <a:ext uri="{FF2B5EF4-FFF2-40B4-BE49-F238E27FC236}">
              <a16:creationId xmlns:a16="http://schemas.microsoft.com/office/drawing/2014/main" id="{C1392AF9-7031-46CE-894A-33B6C0022D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55" name="Picture 54" descr="https://applications.labor.ny.gov/wpp/images/spacer.gif">
          <a:extLst>
            <a:ext uri="{FF2B5EF4-FFF2-40B4-BE49-F238E27FC236}">
              <a16:creationId xmlns:a16="http://schemas.microsoft.com/office/drawing/2014/main" id="{25221C97-923E-4715-8091-5C81D017C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56" name="Picture 55" descr="https://applications.labor.ny.gov/wpp/images/spacer.gif">
          <a:extLst>
            <a:ext uri="{FF2B5EF4-FFF2-40B4-BE49-F238E27FC236}">
              <a16:creationId xmlns:a16="http://schemas.microsoft.com/office/drawing/2014/main" id="{D63AEFDB-7459-4B22-B324-9F3A25360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57" name="Picture 56" descr="https://applications.labor.ny.gov/wpp/images/spacer.gif">
          <a:extLst>
            <a:ext uri="{FF2B5EF4-FFF2-40B4-BE49-F238E27FC236}">
              <a16:creationId xmlns:a16="http://schemas.microsoft.com/office/drawing/2014/main" id="{59A1A027-889E-4FD4-AFD4-853523455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58" name="Picture 57" descr="https://applications.labor.ny.gov/wpp/images/spacer.gif">
          <a:extLst>
            <a:ext uri="{FF2B5EF4-FFF2-40B4-BE49-F238E27FC236}">
              <a16:creationId xmlns:a16="http://schemas.microsoft.com/office/drawing/2014/main" id="{0E9484E2-0691-4F31-89A1-C47CE7169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59" name="Picture 58" descr="https://applications.labor.ny.gov/wpp/images/spacer.gif">
          <a:extLst>
            <a:ext uri="{FF2B5EF4-FFF2-40B4-BE49-F238E27FC236}">
              <a16:creationId xmlns:a16="http://schemas.microsoft.com/office/drawing/2014/main" id="{39ACD422-4B0F-402E-8647-9719C77B8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60" name="Picture 59" descr="https://applications.labor.ny.gov/wpp/images/spacer.gif">
          <a:extLst>
            <a:ext uri="{FF2B5EF4-FFF2-40B4-BE49-F238E27FC236}">
              <a16:creationId xmlns:a16="http://schemas.microsoft.com/office/drawing/2014/main" id="{A27016F8-7487-4E7D-87A9-4F7F6141C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61" name="Picture 60" descr="https://applications.labor.ny.gov/wpp/images/spacer.gif">
          <a:extLst>
            <a:ext uri="{FF2B5EF4-FFF2-40B4-BE49-F238E27FC236}">
              <a16:creationId xmlns:a16="http://schemas.microsoft.com/office/drawing/2014/main" id="{BF861337-2759-404C-82F1-9C0512B34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62" name="Picture 61" descr="https://applications.labor.ny.gov/wpp/images/spacer.gif">
          <a:extLst>
            <a:ext uri="{FF2B5EF4-FFF2-40B4-BE49-F238E27FC236}">
              <a16:creationId xmlns:a16="http://schemas.microsoft.com/office/drawing/2014/main" id="{6ECF9B6E-40EB-445E-A0B1-FC2B1DBC1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63" name="Picture 62" descr="https://applications.labor.ny.gov/wpp/images/spacer.gif">
          <a:extLst>
            <a:ext uri="{FF2B5EF4-FFF2-40B4-BE49-F238E27FC236}">
              <a16:creationId xmlns:a16="http://schemas.microsoft.com/office/drawing/2014/main" id="{2FA24A64-0E70-41A8-A847-E02DCD392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64" name="Picture 63" descr="https://applications.labor.ny.gov/wpp/images/spacer.gif">
          <a:extLst>
            <a:ext uri="{FF2B5EF4-FFF2-40B4-BE49-F238E27FC236}">
              <a16:creationId xmlns:a16="http://schemas.microsoft.com/office/drawing/2014/main" id="{0EB8BB2B-DE11-4FF1-B6B9-FCBD24F84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41</xdr:row>
      <xdr:rowOff>0</xdr:rowOff>
    </xdr:from>
    <xdr:ext cx="12700" cy="12700"/>
    <xdr:pic>
      <xdr:nvPicPr>
        <xdr:cNvPr id="65" name="Picture 64" descr="https://applications.labor.ny.gov/wpp/images/spacer.gif">
          <a:extLst>
            <a:ext uri="{FF2B5EF4-FFF2-40B4-BE49-F238E27FC236}">
              <a16:creationId xmlns:a16="http://schemas.microsoft.com/office/drawing/2014/main" id="{15C7A8C8-0836-439F-AECA-1703F743B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41</xdr:row>
      <xdr:rowOff>0</xdr:rowOff>
    </xdr:from>
    <xdr:to>
      <xdr:col>1</xdr:col>
      <xdr:colOff>12700</xdr:colOff>
      <xdr:row>41</xdr:row>
      <xdr:rowOff>12700</xdr:rowOff>
    </xdr:to>
    <xdr:pic>
      <xdr:nvPicPr>
        <xdr:cNvPr id="66" name="Picture 65" descr="https://applications.labor.ny.gov/wpp/images/spacer.gif">
          <a:extLst>
            <a:ext uri="{FF2B5EF4-FFF2-40B4-BE49-F238E27FC236}">
              <a16:creationId xmlns:a16="http://schemas.microsoft.com/office/drawing/2014/main" id="{C86CA062-5DAF-4EBA-A00D-4BBF9D58F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67" name="Picture 66" descr="https://applications.labor.ny.gov/wpp/images/spacer.gif">
          <a:extLst>
            <a:ext uri="{FF2B5EF4-FFF2-40B4-BE49-F238E27FC236}">
              <a16:creationId xmlns:a16="http://schemas.microsoft.com/office/drawing/2014/main" id="{21CB7EE9-FDB8-4841-A7C9-ABF3CA0AA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68" name="Picture 67" descr="https://applications.labor.ny.gov/wpp/images/spacer.gif">
          <a:extLst>
            <a:ext uri="{FF2B5EF4-FFF2-40B4-BE49-F238E27FC236}">
              <a16:creationId xmlns:a16="http://schemas.microsoft.com/office/drawing/2014/main" id="{1C2560E2-4A20-4387-AD3A-F98045D92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41</xdr:row>
      <xdr:rowOff>0</xdr:rowOff>
    </xdr:from>
    <xdr:ext cx="12700" cy="12700"/>
    <xdr:pic>
      <xdr:nvPicPr>
        <xdr:cNvPr id="69" name="Picture 68" descr="https://applications.labor.ny.gov/wpp/images/spacer.gif">
          <a:extLst>
            <a:ext uri="{FF2B5EF4-FFF2-40B4-BE49-F238E27FC236}">
              <a16:creationId xmlns:a16="http://schemas.microsoft.com/office/drawing/2014/main" id="{5F7757CD-590E-488B-A34E-F575D99CD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41</xdr:row>
      <xdr:rowOff>0</xdr:rowOff>
    </xdr:from>
    <xdr:to>
      <xdr:col>1</xdr:col>
      <xdr:colOff>12700</xdr:colOff>
      <xdr:row>41</xdr:row>
      <xdr:rowOff>12700</xdr:rowOff>
    </xdr:to>
    <xdr:pic>
      <xdr:nvPicPr>
        <xdr:cNvPr id="70" name="Picture 69" descr="https://applications.labor.ny.gov/wpp/images/spacer.gif">
          <a:extLst>
            <a:ext uri="{FF2B5EF4-FFF2-40B4-BE49-F238E27FC236}">
              <a16:creationId xmlns:a16="http://schemas.microsoft.com/office/drawing/2014/main" id="{A21EFF51-1DA5-4874-B532-DDDF73A67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71" name="Picture 70" descr="https://applications.labor.ny.gov/wpp/images/spacer.gif">
          <a:extLst>
            <a:ext uri="{FF2B5EF4-FFF2-40B4-BE49-F238E27FC236}">
              <a16:creationId xmlns:a16="http://schemas.microsoft.com/office/drawing/2014/main" id="{14816FFA-32D9-4036-9190-85F66C42F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72" name="Picture 71" descr="https://applications.labor.ny.gov/wpp/images/spacer.gif">
          <a:extLst>
            <a:ext uri="{FF2B5EF4-FFF2-40B4-BE49-F238E27FC236}">
              <a16:creationId xmlns:a16="http://schemas.microsoft.com/office/drawing/2014/main" id="{EB29FC84-8150-4ACC-BEC1-5DB7F2FAE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95" name="Picture 94" descr="https://applications.labor.ny.gov/wpp/images/spacer.gif">
          <a:extLst>
            <a:ext uri="{FF2B5EF4-FFF2-40B4-BE49-F238E27FC236}">
              <a16:creationId xmlns:a16="http://schemas.microsoft.com/office/drawing/2014/main" id="{D86B6D18-6DE9-4690-A5EF-01B742FB1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96" name="Picture 95" descr="https://applications.labor.ny.gov/wpp/images/spacer.gif">
          <a:extLst>
            <a:ext uri="{FF2B5EF4-FFF2-40B4-BE49-F238E27FC236}">
              <a16:creationId xmlns:a16="http://schemas.microsoft.com/office/drawing/2014/main" id="{A1402523-E167-450E-A09C-EF0EAB702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97" name="Picture 96" descr="https://applications.labor.ny.gov/wpp/images/spacer.gif">
          <a:extLst>
            <a:ext uri="{FF2B5EF4-FFF2-40B4-BE49-F238E27FC236}">
              <a16:creationId xmlns:a16="http://schemas.microsoft.com/office/drawing/2014/main" id="{54CC3FFC-4E46-4164-99C1-4CE5360BB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98" name="Picture 97" descr="https://applications.labor.ny.gov/wpp/images/spacer.gif">
          <a:extLst>
            <a:ext uri="{FF2B5EF4-FFF2-40B4-BE49-F238E27FC236}">
              <a16:creationId xmlns:a16="http://schemas.microsoft.com/office/drawing/2014/main" id="{98564C92-1480-4A8C-BC34-CFABAD30A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99" name="Picture 98" descr="https://applications.labor.ny.gov/wpp/images/spacer.gif">
          <a:extLst>
            <a:ext uri="{FF2B5EF4-FFF2-40B4-BE49-F238E27FC236}">
              <a16:creationId xmlns:a16="http://schemas.microsoft.com/office/drawing/2014/main" id="{2AA9911E-C9C8-4A0E-9FCE-0817DCB40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00" name="Picture 99" descr="https://applications.labor.ny.gov/wpp/images/spacer.gif">
          <a:extLst>
            <a:ext uri="{FF2B5EF4-FFF2-40B4-BE49-F238E27FC236}">
              <a16:creationId xmlns:a16="http://schemas.microsoft.com/office/drawing/2014/main" id="{2712840E-D3F3-49B6-A9A2-66189EC9F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01" name="Picture 100" descr="https://applications.labor.ny.gov/wpp/images/spacer.gif">
          <a:extLst>
            <a:ext uri="{FF2B5EF4-FFF2-40B4-BE49-F238E27FC236}">
              <a16:creationId xmlns:a16="http://schemas.microsoft.com/office/drawing/2014/main" id="{8741B275-A453-4169-9BC9-37E05695B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02" name="Picture 101" descr="https://applications.labor.ny.gov/wpp/images/spacer.gif">
          <a:extLst>
            <a:ext uri="{FF2B5EF4-FFF2-40B4-BE49-F238E27FC236}">
              <a16:creationId xmlns:a16="http://schemas.microsoft.com/office/drawing/2014/main" id="{DAC6924C-CD03-4029-8BF9-CE778DE37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03" name="Picture 102" descr="https://applications.labor.ny.gov/wpp/images/spacer.gif">
          <a:extLst>
            <a:ext uri="{FF2B5EF4-FFF2-40B4-BE49-F238E27FC236}">
              <a16:creationId xmlns:a16="http://schemas.microsoft.com/office/drawing/2014/main" id="{08AB8F11-A051-45DC-B998-12C03A12C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04" name="Picture 103" descr="https://applications.labor.ny.gov/wpp/images/spacer.gif">
          <a:extLst>
            <a:ext uri="{FF2B5EF4-FFF2-40B4-BE49-F238E27FC236}">
              <a16:creationId xmlns:a16="http://schemas.microsoft.com/office/drawing/2014/main" id="{94167B68-D9E9-4757-B90D-277696017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41</xdr:row>
      <xdr:rowOff>0</xdr:rowOff>
    </xdr:from>
    <xdr:ext cx="12700" cy="12700"/>
    <xdr:pic>
      <xdr:nvPicPr>
        <xdr:cNvPr id="105" name="Picture 104" descr="https://applications.labor.ny.gov/wpp/images/spacer.gif">
          <a:extLst>
            <a:ext uri="{FF2B5EF4-FFF2-40B4-BE49-F238E27FC236}">
              <a16:creationId xmlns:a16="http://schemas.microsoft.com/office/drawing/2014/main" id="{A21D7019-ACF1-43B8-8442-E8F1DEA42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41</xdr:row>
      <xdr:rowOff>0</xdr:rowOff>
    </xdr:from>
    <xdr:to>
      <xdr:col>1</xdr:col>
      <xdr:colOff>12700</xdr:colOff>
      <xdr:row>41</xdr:row>
      <xdr:rowOff>12700</xdr:rowOff>
    </xdr:to>
    <xdr:pic>
      <xdr:nvPicPr>
        <xdr:cNvPr id="106" name="Picture 105" descr="https://applications.labor.ny.gov/wpp/images/spacer.gif">
          <a:extLst>
            <a:ext uri="{FF2B5EF4-FFF2-40B4-BE49-F238E27FC236}">
              <a16:creationId xmlns:a16="http://schemas.microsoft.com/office/drawing/2014/main" id="{A98EAC55-3928-4EC4-AF0F-D713FEA12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07" name="Picture 106" descr="https://applications.labor.ny.gov/wpp/images/spacer.gif">
          <a:extLst>
            <a:ext uri="{FF2B5EF4-FFF2-40B4-BE49-F238E27FC236}">
              <a16:creationId xmlns:a16="http://schemas.microsoft.com/office/drawing/2014/main" id="{2900E799-B7F7-40CA-9A9A-C00FB9F1D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08" name="Picture 107" descr="https://applications.labor.ny.gov/wpp/images/spacer.gif">
          <a:extLst>
            <a:ext uri="{FF2B5EF4-FFF2-40B4-BE49-F238E27FC236}">
              <a16:creationId xmlns:a16="http://schemas.microsoft.com/office/drawing/2014/main" id="{4EDD4505-4926-476F-9E9E-22365E97D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41</xdr:row>
      <xdr:rowOff>0</xdr:rowOff>
    </xdr:from>
    <xdr:ext cx="12700" cy="12700"/>
    <xdr:pic>
      <xdr:nvPicPr>
        <xdr:cNvPr id="109" name="Picture 108" descr="https://applications.labor.ny.gov/wpp/images/spacer.gif">
          <a:extLst>
            <a:ext uri="{FF2B5EF4-FFF2-40B4-BE49-F238E27FC236}">
              <a16:creationId xmlns:a16="http://schemas.microsoft.com/office/drawing/2014/main" id="{A1E5F012-A4FE-4C6C-9866-26D02573D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41</xdr:row>
      <xdr:rowOff>0</xdr:rowOff>
    </xdr:from>
    <xdr:to>
      <xdr:col>1</xdr:col>
      <xdr:colOff>12700</xdr:colOff>
      <xdr:row>41</xdr:row>
      <xdr:rowOff>12700</xdr:rowOff>
    </xdr:to>
    <xdr:pic>
      <xdr:nvPicPr>
        <xdr:cNvPr id="110" name="Picture 109" descr="https://applications.labor.ny.gov/wpp/images/spacer.gif">
          <a:extLst>
            <a:ext uri="{FF2B5EF4-FFF2-40B4-BE49-F238E27FC236}">
              <a16:creationId xmlns:a16="http://schemas.microsoft.com/office/drawing/2014/main" id="{FFF3B94A-B044-466E-8032-2D64A5880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11" name="Picture 110" descr="https://applications.labor.ny.gov/wpp/images/spacer.gif">
          <a:extLst>
            <a:ext uri="{FF2B5EF4-FFF2-40B4-BE49-F238E27FC236}">
              <a16:creationId xmlns:a16="http://schemas.microsoft.com/office/drawing/2014/main" id="{C0820308-5F5C-4790-BD7D-D2DBA7211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12" name="Picture 111" descr="https://applications.labor.ny.gov/wpp/images/spacer.gif">
          <a:extLst>
            <a:ext uri="{FF2B5EF4-FFF2-40B4-BE49-F238E27FC236}">
              <a16:creationId xmlns:a16="http://schemas.microsoft.com/office/drawing/2014/main" id="{7BE4A421-474F-455D-8C92-E3B045B95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13" name="Picture 112" descr="https://applications.labor.ny.gov/wpp/images/spacer.gif">
          <a:extLst>
            <a:ext uri="{FF2B5EF4-FFF2-40B4-BE49-F238E27FC236}">
              <a16:creationId xmlns:a16="http://schemas.microsoft.com/office/drawing/2014/main" id="{0AF2AAC8-9852-44B7-B69D-D10BEC836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14" name="Picture 113" descr="https://applications.labor.ny.gov/wpp/images/spacer.gif">
          <a:extLst>
            <a:ext uri="{FF2B5EF4-FFF2-40B4-BE49-F238E27FC236}">
              <a16:creationId xmlns:a16="http://schemas.microsoft.com/office/drawing/2014/main" id="{723272FB-730E-45DE-B98F-7FEC026A2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15" name="Picture 114" descr="https://applications.labor.ny.gov/wpp/images/spacer.gif">
          <a:extLst>
            <a:ext uri="{FF2B5EF4-FFF2-40B4-BE49-F238E27FC236}">
              <a16:creationId xmlns:a16="http://schemas.microsoft.com/office/drawing/2014/main" id="{7BD25A58-F977-4951-9DA5-90F0F4FF5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16" name="Picture 115" descr="https://applications.labor.ny.gov/wpp/images/spacer.gif">
          <a:extLst>
            <a:ext uri="{FF2B5EF4-FFF2-40B4-BE49-F238E27FC236}">
              <a16:creationId xmlns:a16="http://schemas.microsoft.com/office/drawing/2014/main" id="{5252C75B-4287-45A1-846B-4B86AA868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17" name="Picture 116" descr="https://applications.labor.ny.gov/wpp/images/spacer.gif">
          <a:extLst>
            <a:ext uri="{FF2B5EF4-FFF2-40B4-BE49-F238E27FC236}">
              <a16:creationId xmlns:a16="http://schemas.microsoft.com/office/drawing/2014/main" id="{E30600B2-36BE-4080-BC0E-E34805263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41</xdr:row>
      <xdr:rowOff>0</xdr:rowOff>
    </xdr:from>
    <xdr:ext cx="12700" cy="12700"/>
    <xdr:pic>
      <xdr:nvPicPr>
        <xdr:cNvPr id="118" name="Picture 117" descr="https://applications.labor.ny.gov/wpp/images/spacer.gif">
          <a:extLst>
            <a:ext uri="{FF2B5EF4-FFF2-40B4-BE49-F238E27FC236}">
              <a16:creationId xmlns:a16="http://schemas.microsoft.com/office/drawing/2014/main" id="{787261E8-D8E7-4AF9-B778-D274BA2D5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41</xdr:row>
      <xdr:rowOff>0</xdr:rowOff>
    </xdr:from>
    <xdr:to>
      <xdr:col>1</xdr:col>
      <xdr:colOff>12700</xdr:colOff>
      <xdr:row>41</xdr:row>
      <xdr:rowOff>12700</xdr:rowOff>
    </xdr:to>
    <xdr:pic>
      <xdr:nvPicPr>
        <xdr:cNvPr id="119" name="Picture 118" descr="https://applications.labor.ny.gov/wpp/images/spacer.gif">
          <a:extLst>
            <a:ext uri="{FF2B5EF4-FFF2-40B4-BE49-F238E27FC236}">
              <a16:creationId xmlns:a16="http://schemas.microsoft.com/office/drawing/2014/main" id="{C69899B7-C9C2-4197-834B-6B11E81CE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20" name="Picture 119" descr="https://applications.labor.ny.gov/wpp/images/spacer.gif">
          <a:extLst>
            <a:ext uri="{FF2B5EF4-FFF2-40B4-BE49-F238E27FC236}">
              <a16:creationId xmlns:a16="http://schemas.microsoft.com/office/drawing/2014/main" id="{33F35AC2-EB3E-4853-89AE-A2AB5D392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21" name="Picture 120" descr="https://applications.labor.ny.gov/wpp/images/spacer.gif">
          <a:extLst>
            <a:ext uri="{FF2B5EF4-FFF2-40B4-BE49-F238E27FC236}">
              <a16:creationId xmlns:a16="http://schemas.microsoft.com/office/drawing/2014/main" id="{000AAD78-0FF9-415D-A12E-1B218E491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41</xdr:row>
      <xdr:rowOff>0</xdr:rowOff>
    </xdr:from>
    <xdr:ext cx="12700" cy="12700"/>
    <xdr:pic>
      <xdr:nvPicPr>
        <xdr:cNvPr id="122" name="Picture 121" descr="https://applications.labor.ny.gov/wpp/images/spacer.gif">
          <a:extLst>
            <a:ext uri="{FF2B5EF4-FFF2-40B4-BE49-F238E27FC236}">
              <a16:creationId xmlns:a16="http://schemas.microsoft.com/office/drawing/2014/main" id="{33704391-0190-4C54-97D8-01D657717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41</xdr:row>
      <xdr:rowOff>0</xdr:rowOff>
    </xdr:from>
    <xdr:to>
      <xdr:col>1</xdr:col>
      <xdr:colOff>12700</xdr:colOff>
      <xdr:row>41</xdr:row>
      <xdr:rowOff>12700</xdr:rowOff>
    </xdr:to>
    <xdr:pic>
      <xdr:nvPicPr>
        <xdr:cNvPr id="123" name="Picture 122" descr="https://applications.labor.ny.gov/wpp/images/spacer.gif">
          <a:extLst>
            <a:ext uri="{FF2B5EF4-FFF2-40B4-BE49-F238E27FC236}">
              <a16:creationId xmlns:a16="http://schemas.microsoft.com/office/drawing/2014/main" id="{5C265EB7-89DF-4055-9D58-712B697B5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24" name="Picture 123" descr="https://applications.labor.ny.gov/wpp/images/spacer.gif">
          <a:extLst>
            <a:ext uri="{FF2B5EF4-FFF2-40B4-BE49-F238E27FC236}">
              <a16:creationId xmlns:a16="http://schemas.microsoft.com/office/drawing/2014/main" id="{1D793C89-843D-49BA-ADCE-2D24A96C4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12700</xdr:colOff>
      <xdr:row>41</xdr:row>
      <xdr:rowOff>12700</xdr:rowOff>
    </xdr:to>
    <xdr:pic>
      <xdr:nvPicPr>
        <xdr:cNvPr id="125" name="Picture 124" descr="https://applications.labor.ny.gov/wpp/images/spacer.gif">
          <a:extLst>
            <a:ext uri="{FF2B5EF4-FFF2-40B4-BE49-F238E27FC236}">
              <a16:creationId xmlns:a16="http://schemas.microsoft.com/office/drawing/2014/main" id="{74E633B6-25EC-4658-8840-EE19BB252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0</xdr:col>
      <xdr:colOff>12700</xdr:colOff>
      <xdr:row>66</xdr:row>
      <xdr:rowOff>12700</xdr:rowOff>
    </xdr:to>
    <xdr:pic>
      <xdr:nvPicPr>
        <xdr:cNvPr id="2" name="Picture 1" descr="https://applications.labor.ny.gov/wpp/images/spacer.g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 name="Picture 2" descr="https://applications.labor.ny.gov/wpp/images/spacer.gif">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66</xdr:row>
      <xdr:rowOff>0</xdr:rowOff>
    </xdr:from>
    <xdr:to>
      <xdr:col>3</xdr:col>
      <xdr:colOff>12700</xdr:colOff>
      <xdr:row>66</xdr:row>
      <xdr:rowOff>12700</xdr:rowOff>
    </xdr:to>
    <xdr:pic>
      <xdr:nvPicPr>
        <xdr:cNvPr id="4" name="Picture 3" descr="https://applications.labor.ny.gov/wpp/images/spacer.gif">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xdr:row>
      <xdr:rowOff>0</xdr:rowOff>
    </xdr:from>
    <xdr:to>
      <xdr:col>4</xdr:col>
      <xdr:colOff>12700</xdr:colOff>
      <xdr:row>66</xdr:row>
      <xdr:rowOff>12700</xdr:rowOff>
    </xdr:to>
    <xdr:pic>
      <xdr:nvPicPr>
        <xdr:cNvPr id="5" name="Picture 4" descr="https://applications.labor.ny.gov/wpp/images/spacer.gi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98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66</xdr:row>
      <xdr:rowOff>0</xdr:rowOff>
    </xdr:from>
    <xdr:to>
      <xdr:col>5</xdr:col>
      <xdr:colOff>12700</xdr:colOff>
      <xdr:row>66</xdr:row>
      <xdr:rowOff>12700</xdr:rowOff>
    </xdr:to>
    <xdr:pic>
      <xdr:nvPicPr>
        <xdr:cNvPr id="6" name="Picture 5" descr="https://applications.labor.ny.gov/wpp/images/spacer.gif">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4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66</xdr:row>
      <xdr:rowOff>0</xdr:rowOff>
    </xdr:from>
    <xdr:to>
      <xdr:col>6</xdr:col>
      <xdr:colOff>12700</xdr:colOff>
      <xdr:row>66</xdr:row>
      <xdr:rowOff>12700</xdr:rowOff>
    </xdr:to>
    <xdr:pic>
      <xdr:nvPicPr>
        <xdr:cNvPr id="7" name="Picture 6" descr="https://applications.labor.ny.gov/wpp/images/spacer.gif">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49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66</xdr:row>
      <xdr:rowOff>0</xdr:rowOff>
    </xdr:from>
    <xdr:to>
      <xdr:col>11</xdr:col>
      <xdr:colOff>12700</xdr:colOff>
      <xdr:row>66</xdr:row>
      <xdr:rowOff>12700</xdr:rowOff>
    </xdr:to>
    <xdr:pic>
      <xdr:nvPicPr>
        <xdr:cNvPr id="8" name="Picture 7" descr="https://applications.labor.ny.gov/wpp/images/spacer.gif">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66</xdr:row>
      <xdr:rowOff>0</xdr:rowOff>
    </xdr:from>
    <xdr:to>
      <xdr:col>12</xdr:col>
      <xdr:colOff>12700</xdr:colOff>
      <xdr:row>66</xdr:row>
      <xdr:rowOff>12700</xdr:rowOff>
    </xdr:to>
    <xdr:pic>
      <xdr:nvPicPr>
        <xdr:cNvPr id="9" name="Picture 8" descr="https://applications.labor.ny.gov/wpp/images/spacer.gif">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01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66</xdr:row>
      <xdr:rowOff>0</xdr:rowOff>
    </xdr:from>
    <xdr:to>
      <xdr:col>13</xdr:col>
      <xdr:colOff>12700</xdr:colOff>
      <xdr:row>66</xdr:row>
      <xdr:rowOff>12700</xdr:rowOff>
    </xdr:to>
    <xdr:pic>
      <xdr:nvPicPr>
        <xdr:cNvPr id="10" name="Picture 9" descr="https://applications.labor.ny.gov/wpp/images/spacer.gif">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49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66</xdr:row>
      <xdr:rowOff>0</xdr:rowOff>
    </xdr:from>
    <xdr:to>
      <xdr:col>14</xdr:col>
      <xdr:colOff>12700</xdr:colOff>
      <xdr:row>66</xdr:row>
      <xdr:rowOff>12700</xdr:rowOff>
    </xdr:to>
    <xdr:pic>
      <xdr:nvPicPr>
        <xdr:cNvPr id="11" name="Picture 10" descr="https://applications.labor.ny.gov/wpp/images/spacer.gif">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12" name="Picture 11" descr="https://applications.labor.ny.gov/wpp/images/spacer.gif">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66</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66</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66</xdr:row>
      <xdr:rowOff>0</xdr:rowOff>
    </xdr:from>
    <xdr:ext cx="12700" cy="12700"/>
    <xdr:pic>
      <xdr:nvPicPr>
        <xdr:cNvPr id="15" name="Picture 14" descr="https://applications.labor.ny.gov/wpp/images/spacer.gif">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66</xdr:row>
      <xdr:rowOff>0</xdr:rowOff>
    </xdr:from>
    <xdr:ext cx="12700" cy="12700"/>
    <xdr:pic>
      <xdr:nvPicPr>
        <xdr:cNvPr id="16" name="Picture 15" descr="https://applications.labor.ny.gov/wpp/images/spacer.gif">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xdr:row>
      <xdr:rowOff>0</xdr:rowOff>
    </xdr:from>
    <xdr:ext cx="12700" cy="12700"/>
    <xdr:pic>
      <xdr:nvPicPr>
        <xdr:cNvPr id="17" name="Picture 16" descr="https://applications.labor.ny.gov/wpp/images/spacer.gif">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18" name="Picture 17" descr="https://applications.labor.ny.gov/wpp/images/spacer.gif">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19" name="Picture 18" descr="https://applications.labor.ny.gov/wpp/images/spacer.gif">
          <a:extLst>
            <a:ext uri="{FF2B5EF4-FFF2-40B4-BE49-F238E27FC236}">
              <a16:creationId xmlns:a16="http://schemas.microsoft.com/office/drawing/2014/main" id="{E6E02783-4E23-443C-BF6A-5AD6FFA7E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20" name="Picture 19" descr="https://applications.labor.ny.gov/wpp/images/spacer.gif">
          <a:extLst>
            <a:ext uri="{FF2B5EF4-FFF2-40B4-BE49-F238E27FC236}">
              <a16:creationId xmlns:a16="http://schemas.microsoft.com/office/drawing/2014/main" id="{08A0E467-4F58-40E4-BA1C-79C9257F3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21" name="Picture 20" descr="https://applications.labor.ny.gov/wpp/images/spacer.gif">
          <a:extLst>
            <a:ext uri="{FF2B5EF4-FFF2-40B4-BE49-F238E27FC236}">
              <a16:creationId xmlns:a16="http://schemas.microsoft.com/office/drawing/2014/main" id="{BA20CF2C-9F48-4A69-8BEC-6AD996FA1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22" name="Picture 21" descr="https://applications.labor.ny.gov/wpp/images/spacer.gif">
          <a:extLst>
            <a:ext uri="{FF2B5EF4-FFF2-40B4-BE49-F238E27FC236}">
              <a16:creationId xmlns:a16="http://schemas.microsoft.com/office/drawing/2014/main" id="{83A3654E-A1AC-49E3-B98C-45425027E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23" name="Picture 22" descr="https://applications.labor.ny.gov/wpp/images/spacer.gif">
          <a:extLst>
            <a:ext uri="{FF2B5EF4-FFF2-40B4-BE49-F238E27FC236}">
              <a16:creationId xmlns:a16="http://schemas.microsoft.com/office/drawing/2014/main" id="{88DFC472-F8A5-4B70-B609-7BC7478E2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24" name="Picture 23" descr="https://applications.labor.ny.gov/wpp/images/spacer.gif">
          <a:extLst>
            <a:ext uri="{FF2B5EF4-FFF2-40B4-BE49-F238E27FC236}">
              <a16:creationId xmlns:a16="http://schemas.microsoft.com/office/drawing/2014/main" id="{1A80E43B-4CF0-4967-9632-6372FB50E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25" name="Picture 24" descr="https://applications.labor.ny.gov/wpp/images/spacer.gif">
          <a:extLst>
            <a:ext uri="{FF2B5EF4-FFF2-40B4-BE49-F238E27FC236}">
              <a16:creationId xmlns:a16="http://schemas.microsoft.com/office/drawing/2014/main" id="{A59E6E2B-F776-49E3-A836-7D87789D4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26" name="Picture 25" descr="https://applications.labor.ny.gov/wpp/images/spacer.gif">
          <a:extLst>
            <a:ext uri="{FF2B5EF4-FFF2-40B4-BE49-F238E27FC236}">
              <a16:creationId xmlns:a16="http://schemas.microsoft.com/office/drawing/2014/main" id="{7E3FE18E-8A15-4E16-B78A-5B04ED37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27" name="Picture 26" descr="https://applications.labor.ny.gov/wpp/images/spacer.gif">
          <a:extLst>
            <a:ext uri="{FF2B5EF4-FFF2-40B4-BE49-F238E27FC236}">
              <a16:creationId xmlns:a16="http://schemas.microsoft.com/office/drawing/2014/main" id="{99B2224F-8C9B-4982-95AE-8B27EEF63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28" name="Picture 27" descr="https://applications.labor.ny.gov/wpp/images/spacer.gif">
          <a:extLst>
            <a:ext uri="{FF2B5EF4-FFF2-40B4-BE49-F238E27FC236}">
              <a16:creationId xmlns:a16="http://schemas.microsoft.com/office/drawing/2014/main" id="{A1838D5C-3EF9-421D-B884-ED8098647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29" name="Picture 28" descr="https://applications.labor.ny.gov/wpp/images/spacer.gif">
          <a:extLst>
            <a:ext uri="{FF2B5EF4-FFF2-40B4-BE49-F238E27FC236}">
              <a16:creationId xmlns:a16="http://schemas.microsoft.com/office/drawing/2014/main" id="{B3275659-99AA-45A0-BB1B-182605DEC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0" name="Picture 29" descr="https://applications.labor.ny.gov/wpp/images/spacer.gif">
          <a:extLst>
            <a:ext uri="{FF2B5EF4-FFF2-40B4-BE49-F238E27FC236}">
              <a16:creationId xmlns:a16="http://schemas.microsoft.com/office/drawing/2014/main" id="{7B010A6A-D2EE-4F2F-8924-0ADDAC4FB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1" name="Picture 30" descr="https://applications.labor.ny.gov/wpp/images/spacer.gif">
          <a:extLst>
            <a:ext uri="{FF2B5EF4-FFF2-40B4-BE49-F238E27FC236}">
              <a16:creationId xmlns:a16="http://schemas.microsoft.com/office/drawing/2014/main" id="{DDC447B1-4F2A-474E-926D-D6BA6395F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2" name="Picture 31" descr="https://applications.labor.ny.gov/wpp/images/spacer.gif">
          <a:extLst>
            <a:ext uri="{FF2B5EF4-FFF2-40B4-BE49-F238E27FC236}">
              <a16:creationId xmlns:a16="http://schemas.microsoft.com/office/drawing/2014/main" id="{45A55414-2AA7-416D-9F20-7F29490E9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3" name="Picture 32" descr="https://applications.labor.ny.gov/wpp/images/spacer.gif">
          <a:extLst>
            <a:ext uri="{FF2B5EF4-FFF2-40B4-BE49-F238E27FC236}">
              <a16:creationId xmlns:a16="http://schemas.microsoft.com/office/drawing/2014/main" id="{95875A33-FED1-4663-B68A-B01F26B8B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4" name="Picture 33" descr="https://applications.labor.ny.gov/wpp/images/spacer.gif">
          <a:extLst>
            <a:ext uri="{FF2B5EF4-FFF2-40B4-BE49-F238E27FC236}">
              <a16:creationId xmlns:a16="http://schemas.microsoft.com/office/drawing/2014/main" id="{E73D79A5-CDFD-45BD-8091-746B11D1B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5" name="Picture 34" descr="https://applications.labor.ny.gov/wpp/images/spacer.gif">
          <a:extLst>
            <a:ext uri="{FF2B5EF4-FFF2-40B4-BE49-F238E27FC236}">
              <a16:creationId xmlns:a16="http://schemas.microsoft.com/office/drawing/2014/main" id="{C5520023-DF5C-42A7-9D00-D453108DD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6" name="Picture 35" descr="https://applications.labor.ny.gov/wpp/images/spacer.gif">
          <a:extLst>
            <a:ext uri="{FF2B5EF4-FFF2-40B4-BE49-F238E27FC236}">
              <a16:creationId xmlns:a16="http://schemas.microsoft.com/office/drawing/2014/main" id="{BB4B2F97-1072-4683-909D-8CDA6146F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7" name="Picture 36" descr="https://applications.labor.ny.gov/wpp/images/spacer.gif">
          <a:extLst>
            <a:ext uri="{FF2B5EF4-FFF2-40B4-BE49-F238E27FC236}">
              <a16:creationId xmlns:a16="http://schemas.microsoft.com/office/drawing/2014/main" id="{FB67846D-2A29-49C7-9073-636DBB127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8" name="Picture 37" descr="https://applications.labor.ny.gov/wpp/images/spacer.gif">
          <a:extLst>
            <a:ext uri="{FF2B5EF4-FFF2-40B4-BE49-F238E27FC236}">
              <a16:creationId xmlns:a16="http://schemas.microsoft.com/office/drawing/2014/main" id="{F7791998-DC74-449E-ADE5-0060FDACB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39" name="Picture 38" descr="https://applications.labor.ny.gov/wpp/images/spacer.gif">
          <a:extLst>
            <a:ext uri="{FF2B5EF4-FFF2-40B4-BE49-F238E27FC236}">
              <a16:creationId xmlns:a16="http://schemas.microsoft.com/office/drawing/2014/main" id="{044082F6-F520-4A5B-86F9-DF07A679A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0" name="Picture 39" descr="https://applications.labor.ny.gov/wpp/images/spacer.gif">
          <a:extLst>
            <a:ext uri="{FF2B5EF4-FFF2-40B4-BE49-F238E27FC236}">
              <a16:creationId xmlns:a16="http://schemas.microsoft.com/office/drawing/2014/main" id="{F5451BDA-D440-48D5-A32C-DE35E3291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41" name="Picture 40" descr="https://applications.labor.ny.gov/wpp/images/spacer.gif">
          <a:extLst>
            <a:ext uri="{FF2B5EF4-FFF2-40B4-BE49-F238E27FC236}">
              <a16:creationId xmlns:a16="http://schemas.microsoft.com/office/drawing/2014/main" id="{BB59D1A8-B573-4B89-ACE9-5BDAA259F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42" name="Picture 41" descr="https://applications.labor.ny.gov/wpp/images/spacer.gif">
          <a:extLst>
            <a:ext uri="{FF2B5EF4-FFF2-40B4-BE49-F238E27FC236}">
              <a16:creationId xmlns:a16="http://schemas.microsoft.com/office/drawing/2014/main" id="{262FA4AC-3732-40F4-B258-025F63879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3" name="Picture 42" descr="https://applications.labor.ny.gov/wpp/images/spacer.gif">
          <a:extLst>
            <a:ext uri="{FF2B5EF4-FFF2-40B4-BE49-F238E27FC236}">
              <a16:creationId xmlns:a16="http://schemas.microsoft.com/office/drawing/2014/main" id="{59E423D4-6AAB-423E-AE60-6FA31CA65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4" name="Picture 43" descr="https://applications.labor.ny.gov/wpp/images/spacer.gif">
          <a:extLst>
            <a:ext uri="{FF2B5EF4-FFF2-40B4-BE49-F238E27FC236}">
              <a16:creationId xmlns:a16="http://schemas.microsoft.com/office/drawing/2014/main" id="{721E2A14-5DBB-4B54-A839-3D7D4DAA2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45" name="Picture 44" descr="https://applications.labor.ny.gov/wpp/images/spacer.gif">
          <a:extLst>
            <a:ext uri="{FF2B5EF4-FFF2-40B4-BE49-F238E27FC236}">
              <a16:creationId xmlns:a16="http://schemas.microsoft.com/office/drawing/2014/main" id="{BDC02E11-2836-454D-AE22-F2F58EE32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46" name="Picture 45" descr="https://applications.labor.ny.gov/wpp/images/spacer.gif">
          <a:extLst>
            <a:ext uri="{FF2B5EF4-FFF2-40B4-BE49-F238E27FC236}">
              <a16:creationId xmlns:a16="http://schemas.microsoft.com/office/drawing/2014/main" id="{9CE03B08-4042-4B75-A73D-4DE0C0212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7" name="Picture 46" descr="https://applications.labor.ny.gov/wpp/images/spacer.gif">
          <a:extLst>
            <a:ext uri="{FF2B5EF4-FFF2-40B4-BE49-F238E27FC236}">
              <a16:creationId xmlns:a16="http://schemas.microsoft.com/office/drawing/2014/main" id="{89864DEA-E2C3-454F-B566-061DAC9D8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8" name="Picture 47" descr="https://applications.labor.ny.gov/wpp/images/spacer.gif">
          <a:extLst>
            <a:ext uri="{FF2B5EF4-FFF2-40B4-BE49-F238E27FC236}">
              <a16:creationId xmlns:a16="http://schemas.microsoft.com/office/drawing/2014/main" id="{E4BDEBE8-3B02-4DFD-9BBB-03307203B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49" name="Picture 48" descr="https://applications.labor.ny.gov/wpp/images/spacer.gif">
          <a:extLst>
            <a:ext uri="{FF2B5EF4-FFF2-40B4-BE49-F238E27FC236}">
              <a16:creationId xmlns:a16="http://schemas.microsoft.com/office/drawing/2014/main" id="{22D6A87E-FF72-4707-BCE9-5DEA58E0E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0" name="Picture 49" descr="https://applications.labor.ny.gov/wpp/images/spacer.gif">
          <a:extLst>
            <a:ext uri="{FF2B5EF4-FFF2-40B4-BE49-F238E27FC236}">
              <a16:creationId xmlns:a16="http://schemas.microsoft.com/office/drawing/2014/main" id="{78BFA08E-53F8-4FFF-B23C-EFD96FCD6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1" name="Picture 50" descr="https://applications.labor.ny.gov/wpp/images/spacer.gif">
          <a:extLst>
            <a:ext uri="{FF2B5EF4-FFF2-40B4-BE49-F238E27FC236}">
              <a16:creationId xmlns:a16="http://schemas.microsoft.com/office/drawing/2014/main" id="{0BACC0A1-5AC3-47F2-9AEB-7FC78B21B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2" name="Picture 51" descr="https://applications.labor.ny.gov/wpp/images/spacer.gif">
          <a:extLst>
            <a:ext uri="{FF2B5EF4-FFF2-40B4-BE49-F238E27FC236}">
              <a16:creationId xmlns:a16="http://schemas.microsoft.com/office/drawing/2014/main" id="{AF70F599-90D0-46A8-9214-43564CBF5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3" name="Picture 52" descr="https://applications.labor.ny.gov/wpp/images/spacer.gif">
          <a:extLst>
            <a:ext uri="{FF2B5EF4-FFF2-40B4-BE49-F238E27FC236}">
              <a16:creationId xmlns:a16="http://schemas.microsoft.com/office/drawing/2014/main" id="{08694698-E03C-4293-931D-9AAFFE4EF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4" name="Picture 53" descr="https://applications.labor.ny.gov/wpp/images/spacer.gif">
          <a:extLst>
            <a:ext uri="{FF2B5EF4-FFF2-40B4-BE49-F238E27FC236}">
              <a16:creationId xmlns:a16="http://schemas.microsoft.com/office/drawing/2014/main" id="{B28AD1C3-D049-4126-9966-8C035ACC6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5" name="Picture 54" descr="https://applications.labor.ny.gov/wpp/images/spacer.gif">
          <a:extLst>
            <a:ext uri="{FF2B5EF4-FFF2-40B4-BE49-F238E27FC236}">
              <a16:creationId xmlns:a16="http://schemas.microsoft.com/office/drawing/2014/main" id="{2EE997B7-6340-471B-B35F-1768A62B1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6" name="Picture 55" descr="https://applications.labor.ny.gov/wpp/images/spacer.gif">
          <a:extLst>
            <a:ext uri="{FF2B5EF4-FFF2-40B4-BE49-F238E27FC236}">
              <a16:creationId xmlns:a16="http://schemas.microsoft.com/office/drawing/2014/main" id="{F3286863-5F10-49E9-8B12-2AAD63EC0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7" name="Picture 56" descr="https://applications.labor.ny.gov/wpp/images/spacer.gif">
          <a:extLst>
            <a:ext uri="{FF2B5EF4-FFF2-40B4-BE49-F238E27FC236}">
              <a16:creationId xmlns:a16="http://schemas.microsoft.com/office/drawing/2014/main" id="{F7152FBC-521B-4D3B-9807-5E9C603A6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58" name="Picture 57" descr="https://applications.labor.ny.gov/wpp/images/spacer.gif">
          <a:extLst>
            <a:ext uri="{FF2B5EF4-FFF2-40B4-BE49-F238E27FC236}">
              <a16:creationId xmlns:a16="http://schemas.microsoft.com/office/drawing/2014/main" id="{66256224-F10F-47C8-B5D5-EFBDA8E23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59" name="Picture 58" descr="https://applications.labor.ny.gov/wpp/images/spacer.gif">
          <a:extLst>
            <a:ext uri="{FF2B5EF4-FFF2-40B4-BE49-F238E27FC236}">
              <a16:creationId xmlns:a16="http://schemas.microsoft.com/office/drawing/2014/main" id="{82693FF5-72BF-40D2-9CCB-39A4680F7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60" name="Picture 59" descr="https://applications.labor.ny.gov/wpp/images/spacer.gif">
          <a:extLst>
            <a:ext uri="{FF2B5EF4-FFF2-40B4-BE49-F238E27FC236}">
              <a16:creationId xmlns:a16="http://schemas.microsoft.com/office/drawing/2014/main" id="{F3E8A9D4-AE64-495A-92D7-EE7EE8441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1" name="Picture 60" descr="https://applications.labor.ny.gov/wpp/images/spacer.gif">
          <a:extLst>
            <a:ext uri="{FF2B5EF4-FFF2-40B4-BE49-F238E27FC236}">
              <a16:creationId xmlns:a16="http://schemas.microsoft.com/office/drawing/2014/main" id="{017224EF-DF4D-4E97-A120-E1BE43457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2" name="Picture 61" descr="https://applications.labor.ny.gov/wpp/images/spacer.gif">
          <a:extLst>
            <a:ext uri="{FF2B5EF4-FFF2-40B4-BE49-F238E27FC236}">
              <a16:creationId xmlns:a16="http://schemas.microsoft.com/office/drawing/2014/main" id="{3953783A-7711-4EEB-8520-F93E19D40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63" name="Picture 62" descr="https://applications.labor.ny.gov/wpp/images/spacer.gif">
          <a:extLst>
            <a:ext uri="{FF2B5EF4-FFF2-40B4-BE49-F238E27FC236}">
              <a16:creationId xmlns:a16="http://schemas.microsoft.com/office/drawing/2014/main" id="{C4F9B101-9436-461F-8F2B-EF2178AD5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64" name="Picture 63" descr="https://applications.labor.ny.gov/wpp/images/spacer.gif">
          <a:extLst>
            <a:ext uri="{FF2B5EF4-FFF2-40B4-BE49-F238E27FC236}">
              <a16:creationId xmlns:a16="http://schemas.microsoft.com/office/drawing/2014/main" id="{95672100-5070-4389-9927-362FF4B5B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5" name="Picture 64" descr="https://applications.labor.ny.gov/wpp/images/spacer.gif">
          <a:extLst>
            <a:ext uri="{FF2B5EF4-FFF2-40B4-BE49-F238E27FC236}">
              <a16:creationId xmlns:a16="http://schemas.microsoft.com/office/drawing/2014/main" id="{186C446C-4319-4F0E-992E-274BAF156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6" name="Picture 65" descr="https://applications.labor.ny.gov/wpp/images/spacer.gif">
          <a:extLst>
            <a:ext uri="{FF2B5EF4-FFF2-40B4-BE49-F238E27FC236}">
              <a16:creationId xmlns:a16="http://schemas.microsoft.com/office/drawing/2014/main" id="{EBEE8682-85A6-4303-9AAC-C3BB34224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7" name="Picture 66" descr="https://applications.labor.ny.gov/wpp/images/spacer.gif">
          <a:extLst>
            <a:ext uri="{FF2B5EF4-FFF2-40B4-BE49-F238E27FC236}">
              <a16:creationId xmlns:a16="http://schemas.microsoft.com/office/drawing/2014/main" id="{BB27EBAB-AA8B-4992-B1EC-A3FFC599D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8" name="Picture 67" descr="https://applications.labor.ny.gov/wpp/images/spacer.gif">
          <a:extLst>
            <a:ext uri="{FF2B5EF4-FFF2-40B4-BE49-F238E27FC236}">
              <a16:creationId xmlns:a16="http://schemas.microsoft.com/office/drawing/2014/main" id="{3CDF351C-CFD0-4F8D-99B9-A7928C033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69" name="Picture 68" descr="https://applications.labor.ny.gov/wpp/images/spacer.gif">
          <a:extLst>
            <a:ext uri="{FF2B5EF4-FFF2-40B4-BE49-F238E27FC236}">
              <a16:creationId xmlns:a16="http://schemas.microsoft.com/office/drawing/2014/main" id="{E20D6D84-B069-45F6-B7F3-F5B0D1A99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0" name="Picture 69" descr="https://applications.labor.ny.gov/wpp/images/spacer.gif">
          <a:extLst>
            <a:ext uri="{FF2B5EF4-FFF2-40B4-BE49-F238E27FC236}">
              <a16:creationId xmlns:a16="http://schemas.microsoft.com/office/drawing/2014/main" id="{30D4C164-D694-4ED0-9432-281D678EB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1" name="Picture 70" descr="https://applications.labor.ny.gov/wpp/images/spacer.gif">
          <a:extLst>
            <a:ext uri="{FF2B5EF4-FFF2-40B4-BE49-F238E27FC236}">
              <a16:creationId xmlns:a16="http://schemas.microsoft.com/office/drawing/2014/main" id="{C422AC2D-9937-4F79-9A34-405F40D7B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72" name="Picture 71" descr="https://applications.labor.ny.gov/wpp/images/spacer.gif">
          <a:extLst>
            <a:ext uri="{FF2B5EF4-FFF2-40B4-BE49-F238E27FC236}">
              <a16:creationId xmlns:a16="http://schemas.microsoft.com/office/drawing/2014/main" id="{13DDD3FC-32B2-4958-9503-4B4A915E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73" name="Picture 72" descr="https://applications.labor.ny.gov/wpp/images/spacer.gif">
          <a:extLst>
            <a:ext uri="{FF2B5EF4-FFF2-40B4-BE49-F238E27FC236}">
              <a16:creationId xmlns:a16="http://schemas.microsoft.com/office/drawing/2014/main" id="{2579D389-4A98-435E-B908-C456273CB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4" name="Picture 73" descr="https://applications.labor.ny.gov/wpp/images/spacer.gif">
          <a:extLst>
            <a:ext uri="{FF2B5EF4-FFF2-40B4-BE49-F238E27FC236}">
              <a16:creationId xmlns:a16="http://schemas.microsoft.com/office/drawing/2014/main" id="{0BCEAA56-A4DF-4DD0-939E-B27133950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5" name="Picture 74" descr="https://applications.labor.ny.gov/wpp/images/spacer.gif">
          <a:extLst>
            <a:ext uri="{FF2B5EF4-FFF2-40B4-BE49-F238E27FC236}">
              <a16:creationId xmlns:a16="http://schemas.microsoft.com/office/drawing/2014/main" id="{AEA82A7E-9FAA-4570-B739-F38FA9857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66</xdr:row>
      <xdr:rowOff>0</xdr:rowOff>
    </xdr:from>
    <xdr:ext cx="12700" cy="12700"/>
    <xdr:pic>
      <xdr:nvPicPr>
        <xdr:cNvPr id="76" name="Picture 75" descr="https://applications.labor.ny.gov/wpp/images/spacer.gif">
          <a:extLst>
            <a:ext uri="{FF2B5EF4-FFF2-40B4-BE49-F238E27FC236}">
              <a16:creationId xmlns:a16="http://schemas.microsoft.com/office/drawing/2014/main" id="{017AD4AA-55E7-4F5F-BF2D-A3A9A0AC9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66</xdr:row>
      <xdr:rowOff>0</xdr:rowOff>
    </xdr:from>
    <xdr:to>
      <xdr:col>1</xdr:col>
      <xdr:colOff>12700</xdr:colOff>
      <xdr:row>66</xdr:row>
      <xdr:rowOff>12700</xdr:rowOff>
    </xdr:to>
    <xdr:pic>
      <xdr:nvPicPr>
        <xdr:cNvPr id="77" name="Picture 76" descr="https://applications.labor.ny.gov/wpp/images/spacer.gif">
          <a:extLst>
            <a:ext uri="{FF2B5EF4-FFF2-40B4-BE49-F238E27FC236}">
              <a16:creationId xmlns:a16="http://schemas.microsoft.com/office/drawing/2014/main" id="{CA60204E-02A7-460B-8830-130E1C4F5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8" name="Picture 77" descr="https://applications.labor.ny.gov/wpp/images/spacer.gif">
          <a:extLst>
            <a:ext uri="{FF2B5EF4-FFF2-40B4-BE49-F238E27FC236}">
              <a16:creationId xmlns:a16="http://schemas.microsoft.com/office/drawing/2014/main" id="{2BE8B2B3-4286-4B5C-A7B5-02FC80F75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12700</xdr:colOff>
      <xdr:row>66</xdr:row>
      <xdr:rowOff>12700</xdr:rowOff>
    </xdr:to>
    <xdr:pic>
      <xdr:nvPicPr>
        <xdr:cNvPr id="79" name="Picture 78" descr="https://applications.labor.ny.gov/wpp/images/spacer.gif">
          <a:extLst>
            <a:ext uri="{FF2B5EF4-FFF2-40B4-BE49-F238E27FC236}">
              <a16:creationId xmlns:a16="http://schemas.microsoft.com/office/drawing/2014/main" id="{471313CB-088D-4AC4-A6D8-8B4A1C8F2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0"/>
  <sheetViews>
    <sheetView topLeftCell="A7" zoomScale="70" zoomScaleNormal="70" workbookViewId="0">
      <selection activeCell="N33" sqref="N33"/>
    </sheetView>
  </sheetViews>
  <sheetFormatPr defaultColWidth="9.28515625" defaultRowHeight="12.75"/>
  <cols>
    <col min="1" max="1" width="9.28515625" style="3"/>
    <col min="2" max="2" width="52.7109375" style="3" customWidth="1"/>
    <col min="3" max="4" width="9.28515625" style="3"/>
    <col min="5" max="5" width="10.5703125" style="3" customWidth="1"/>
    <col min="6" max="6" width="9.28515625" style="3" customWidth="1"/>
    <col min="7" max="10" width="9.28515625" style="3"/>
    <col min="11" max="11" width="12.42578125" style="3" customWidth="1"/>
    <col min="12" max="16384" width="9.28515625" style="3"/>
  </cols>
  <sheetData>
    <row r="1" spans="1:11" s="13" customFormat="1" ht="18">
      <c r="A1" s="246" t="s">
        <v>103</v>
      </c>
      <c r="B1" s="246"/>
      <c r="C1" s="246"/>
      <c r="D1" s="246"/>
      <c r="E1" s="246"/>
      <c r="F1" s="246"/>
      <c r="G1" s="246"/>
      <c r="H1" s="246"/>
      <c r="I1" s="246"/>
    </row>
    <row r="2" spans="1:11" s="13" customFormat="1" ht="15">
      <c r="A2" s="247" t="s">
        <v>102</v>
      </c>
      <c r="B2" s="247"/>
      <c r="C2" s="247"/>
      <c r="D2" s="247"/>
      <c r="E2" s="247"/>
      <c r="F2" s="247"/>
      <c r="G2" s="247"/>
      <c r="H2" s="247"/>
      <c r="I2" s="247"/>
    </row>
    <row r="3" spans="1:11" s="13" customFormat="1">
      <c r="C3" s="21"/>
      <c r="D3" s="20"/>
      <c r="E3" s="20"/>
      <c r="F3" s="20"/>
    </row>
    <row r="4" spans="1:11" ht="27" customHeight="1">
      <c r="B4" s="251" t="s">
        <v>85</v>
      </c>
      <c r="C4" s="252"/>
      <c r="D4" s="252"/>
      <c r="E4" s="252"/>
      <c r="F4" s="252"/>
      <c r="G4" s="252"/>
      <c r="H4" s="252"/>
      <c r="I4" s="252"/>
      <c r="J4" s="252"/>
      <c r="K4" s="252"/>
    </row>
    <row r="5" spans="1:11" s="13" customFormat="1" ht="15.75">
      <c r="B5" s="28" t="s">
        <v>0</v>
      </c>
      <c r="C5" s="248" t="s">
        <v>12</v>
      </c>
      <c r="D5" s="249"/>
      <c r="E5" s="250"/>
    </row>
    <row r="6" spans="1:11" s="13" customFormat="1" ht="15.75">
      <c r="B6" s="42" t="s">
        <v>31</v>
      </c>
      <c r="C6" s="248" t="s">
        <v>32</v>
      </c>
      <c r="D6" s="249"/>
      <c r="E6" s="250"/>
    </row>
    <row r="7" spans="1:11" s="13" customFormat="1" ht="15.75">
      <c r="B7" s="38"/>
      <c r="C7" s="39" t="s">
        <v>33</v>
      </c>
      <c r="D7" s="69" t="s">
        <v>34</v>
      </c>
    </row>
    <row r="8" spans="1:11" s="13" customFormat="1" ht="15.75">
      <c r="B8" s="38"/>
      <c r="C8" s="39"/>
      <c r="D8" s="69"/>
    </row>
    <row r="9" spans="1:11" s="13" customFormat="1" ht="15.75">
      <c r="B9" s="38" t="s">
        <v>21</v>
      </c>
      <c r="C9" s="255" t="s">
        <v>35</v>
      </c>
      <c r="D9" s="255"/>
      <c r="E9" s="255"/>
      <c r="F9" s="255"/>
      <c r="G9" s="255"/>
      <c r="H9" s="255"/>
      <c r="I9" s="255"/>
      <c r="J9" s="255"/>
      <c r="K9" s="255"/>
    </row>
    <row r="10" spans="1:11" s="13" customFormat="1" ht="15.75">
      <c r="B10" s="38"/>
      <c r="C10" s="40" t="s">
        <v>22</v>
      </c>
      <c r="D10" s="34" t="s">
        <v>23</v>
      </c>
      <c r="E10" s="34" t="s">
        <v>24</v>
      </c>
      <c r="F10" s="34" t="s">
        <v>25</v>
      </c>
      <c r="G10" s="41" t="s">
        <v>26</v>
      </c>
      <c r="H10" s="41" t="s">
        <v>27</v>
      </c>
      <c r="I10" s="41" t="s">
        <v>28</v>
      </c>
      <c r="J10" s="41" t="s">
        <v>29</v>
      </c>
      <c r="K10" s="41" t="s">
        <v>30</v>
      </c>
    </row>
    <row r="11" spans="1:11" s="13" customFormat="1" ht="15.75">
      <c r="B11" s="38"/>
      <c r="C11" s="40"/>
      <c r="D11" s="34"/>
      <c r="E11" s="34"/>
      <c r="F11" s="34"/>
      <c r="G11" s="41"/>
      <c r="H11" s="41"/>
      <c r="I11" s="41"/>
      <c r="J11" s="41"/>
      <c r="K11" s="41"/>
    </row>
    <row r="12" spans="1:11" s="13" customFormat="1">
      <c r="B12" s="18"/>
      <c r="C12" s="19"/>
    </row>
    <row r="13" spans="1:11" ht="246" customHeight="1">
      <c r="B13" s="259" t="s">
        <v>576</v>
      </c>
      <c r="C13" s="260"/>
      <c r="D13" s="260"/>
      <c r="E13" s="260"/>
      <c r="F13" s="260"/>
      <c r="G13" s="260"/>
      <c r="H13" s="260"/>
      <c r="I13" s="260"/>
      <c r="J13" s="260"/>
      <c r="K13" s="260"/>
    </row>
    <row r="14" spans="1:11" ht="17.649999999999999" customHeight="1"/>
    <row r="15" spans="1:11" s="13" customFormat="1" ht="47.25" customHeight="1">
      <c r="B15" s="256" t="s">
        <v>453</v>
      </c>
      <c r="C15" s="257"/>
      <c r="D15" s="257"/>
      <c r="E15" s="257"/>
      <c r="F15" s="257"/>
      <c r="G15" s="257"/>
      <c r="H15" s="257"/>
      <c r="I15" s="257"/>
      <c r="J15" s="257"/>
      <c r="K15" s="257"/>
    </row>
    <row r="16" spans="1:11" s="13" customFormat="1" ht="17.649999999999999" customHeight="1" thickBot="1"/>
    <row r="17" spans="2:11" ht="34.5" customHeight="1" thickBot="1">
      <c r="B17" s="261" t="s">
        <v>421</v>
      </c>
      <c r="C17" s="262"/>
      <c r="D17" s="262"/>
      <c r="E17" s="262"/>
      <c r="F17" s="262"/>
      <c r="G17" s="262"/>
      <c r="H17" s="262"/>
      <c r="I17" s="262"/>
      <c r="J17" s="262"/>
      <c r="K17" s="263"/>
    </row>
    <row r="18" spans="2:11" s="13" customFormat="1" ht="15.75">
      <c r="B18" s="9"/>
    </row>
    <row r="19" spans="2:11" s="13" customFormat="1" ht="110.25" customHeight="1">
      <c r="B19" s="258" t="s">
        <v>446</v>
      </c>
      <c r="C19" s="254"/>
      <c r="D19" s="254"/>
      <c r="E19" s="254"/>
      <c r="F19" s="254"/>
      <c r="G19" s="254"/>
      <c r="H19" s="254"/>
      <c r="I19" s="254"/>
      <c r="J19" s="254"/>
      <c r="K19" s="254"/>
    </row>
    <row r="20" spans="2:11" s="5" customFormat="1" ht="15.75">
      <c r="B20" s="6"/>
    </row>
    <row r="21" spans="2:11" ht="51.75" customHeight="1">
      <c r="B21" s="258" t="s">
        <v>447</v>
      </c>
      <c r="C21" s="254"/>
      <c r="D21" s="254"/>
      <c r="E21" s="254"/>
      <c r="F21" s="254"/>
      <c r="G21" s="254"/>
      <c r="H21" s="254"/>
      <c r="I21" s="254"/>
      <c r="J21" s="254"/>
      <c r="K21" s="254"/>
    </row>
    <row r="22" spans="2:11" s="5" customFormat="1"/>
    <row r="23" spans="2:11" ht="50.25" customHeight="1">
      <c r="B23" s="253" t="s">
        <v>568</v>
      </c>
      <c r="C23" s="254"/>
      <c r="D23" s="254"/>
      <c r="E23" s="254"/>
      <c r="F23" s="254"/>
      <c r="G23" s="254"/>
      <c r="H23" s="254"/>
      <c r="I23" s="254"/>
      <c r="J23" s="254"/>
      <c r="K23" s="254"/>
    </row>
    <row r="24" spans="2:11" ht="15.75">
      <c r="B24" s="4"/>
    </row>
    <row r="25" spans="2:11" ht="48.75" customHeight="1">
      <c r="B25" s="253" t="s">
        <v>445</v>
      </c>
      <c r="C25" s="254"/>
      <c r="D25" s="254"/>
      <c r="E25" s="254"/>
      <c r="F25" s="254"/>
      <c r="G25" s="254"/>
      <c r="H25" s="254"/>
      <c r="I25" s="254"/>
      <c r="J25" s="254"/>
      <c r="K25" s="254"/>
    </row>
    <row r="26" spans="2:11" ht="15.75" customHeight="1"/>
    <row r="27" spans="2:11" ht="33" customHeight="1">
      <c r="B27" s="234" t="s">
        <v>450</v>
      </c>
      <c r="C27" s="235"/>
      <c r="D27" s="235"/>
      <c r="E27" s="235"/>
      <c r="F27" s="235"/>
      <c r="G27" s="235"/>
      <c r="H27" s="235"/>
      <c r="I27" s="235"/>
      <c r="J27" s="235"/>
      <c r="K27" s="235"/>
    </row>
    <row r="29" spans="2:11" ht="71.25" customHeight="1">
      <c r="B29" s="234" t="s">
        <v>457</v>
      </c>
      <c r="C29" s="235"/>
      <c r="D29" s="235"/>
      <c r="E29" s="235"/>
      <c r="F29" s="235"/>
      <c r="G29" s="235"/>
      <c r="H29" s="235"/>
      <c r="I29" s="235"/>
      <c r="J29" s="235"/>
      <c r="K29" s="235"/>
    </row>
    <row r="30" spans="2:11" s="11" customFormat="1" ht="15.75">
      <c r="B30" s="10"/>
    </row>
    <row r="31" spans="2:11" s="11" customFormat="1" ht="87.75" customHeight="1">
      <c r="B31" s="234" t="s">
        <v>448</v>
      </c>
      <c r="C31" s="234"/>
      <c r="D31" s="234"/>
      <c r="E31" s="234"/>
      <c r="F31" s="234"/>
      <c r="G31" s="234"/>
      <c r="H31" s="234"/>
      <c r="I31" s="234"/>
      <c r="J31" s="234"/>
      <c r="K31" s="234"/>
    </row>
    <row r="32" spans="2:11" ht="15.75">
      <c r="B32" s="4"/>
    </row>
    <row r="33" spans="2:11" s="8" customFormat="1" ht="50.25" customHeight="1">
      <c r="B33" s="234" t="s">
        <v>485</v>
      </c>
      <c r="C33" s="236"/>
      <c r="D33" s="236"/>
      <c r="E33" s="236"/>
      <c r="F33" s="236"/>
      <c r="G33" s="236"/>
      <c r="H33" s="236"/>
      <c r="I33" s="236"/>
      <c r="J33" s="236"/>
      <c r="K33" s="236"/>
    </row>
    <row r="34" spans="2:11" s="8" customFormat="1" ht="15.75">
      <c r="B34" s="7"/>
    </row>
    <row r="35" spans="2:11" ht="22.5" customHeight="1">
      <c r="B35" s="234" t="s">
        <v>449</v>
      </c>
      <c r="C35" s="235"/>
      <c r="D35" s="235"/>
      <c r="E35" s="235"/>
      <c r="F35" s="235"/>
      <c r="G35" s="235"/>
      <c r="H35" s="235"/>
      <c r="I35" s="235"/>
      <c r="J35" s="235"/>
      <c r="K35" s="235"/>
    </row>
    <row r="36" spans="2:11" ht="15.75" customHeight="1"/>
    <row r="37" spans="2:11" ht="211.5" customHeight="1">
      <c r="B37" s="232" t="s">
        <v>577</v>
      </c>
      <c r="C37" s="233"/>
      <c r="D37" s="233"/>
      <c r="E37" s="233"/>
      <c r="F37" s="233"/>
      <c r="G37" s="233"/>
      <c r="H37" s="233"/>
      <c r="I37" s="233"/>
      <c r="J37" s="233"/>
      <c r="K37" s="233"/>
    </row>
    <row r="38" spans="2:11" s="13" customFormat="1" ht="15.75">
      <c r="B38" s="84"/>
      <c r="C38" s="85"/>
      <c r="D38" s="85"/>
      <c r="E38" s="85"/>
      <c r="F38" s="85"/>
      <c r="G38" s="85"/>
      <c r="H38" s="85"/>
      <c r="I38" s="85"/>
      <c r="J38" s="85"/>
      <c r="K38" s="85"/>
    </row>
    <row r="39" spans="2:11" s="13" customFormat="1" ht="91.5" customHeight="1" thickBot="1">
      <c r="B39" s="267" t="s">
        <v>443</v>
      </c>
      <c r="C39" s="268"/>
      <c r="D39" s="268"/>
      <c r="E39" s="268"/>
      <c r="F39" s="268"/>
      <c r="G39" s="268"/>
      <c r="H39" s="268"/>
      <c r="I39" s="268"/>
      <c r="J39" s="268"/>
      <c r="K39" s="269"/>
    </row>
    <row r="40" spans="2:11" s="19" customFormat="1" ht="14.25">
      <c r="B40" s="83"/>
      <c r="C40" s="83"/>
      <c r="D40" s="83"/>
      <c r="E40" s="83"/>
      <c r="F40" s="83"/>
      <c r="G40" s="83"/>
      <c r="H40" s="83"/>
      <c r="I40" s="83"/>
      <c r="J40" s="83"/>
      <c r="K40" s="83"/>
    </row>
    <row r="41" spans="2:11" s="13" customFormat="1" ht="76.5" customHeight="1">
      <c r="B41" s="270" t="s">
        <v>422</v>
      </c>
      <c r="C41" s="271"/>
      <c r="D41" s="271"/>
      <c r="E41" s="271"/>
      <c r="F41" s="271"/>
      <c r="G41" s="271"/>
      <c r="H41" s="271"/>
      <c r="I41" s="271"/>
      <c r="J41" s="271"/>
      <c r="K41" s="272"/>
    </row>
    <row r="42" spans="2:11" s="14" customFormat="1" ht="14.25">
      <c r="B42" s="83"/>
      <c r="C42" s="83"/>
      <c r="D42" s="83"/>
      <c r="E42" s="83"/>
      <c r="F42" s="83"/>
      <c r="G42" s="83"/>
      <c r="H42" s="83"/>
      <c r="I42" s="83"/>
      <c r="J42" s="83"/>
      <c r="K42" s="83"/>
    </row>
    <row r="43" spans="2:11" s="13" customFormat="1" ht="19.5" customHeight="1">
      <c r="B43" s="270" t="s">
        <v>381</v>
      </c>
      <c r="C43" s="271"/>
      <c r="D43" s="271"/>
      <c r="E43" s="271"/>
      <c r="F43" s="271"/>
      <c r="G43" s="271"/>
      <c r="H43" s="271"/>
      <c r="I43" s="271"/>
      <c r="J43" s="271"/>
      <c r="K43" s="272"/>
    </row>
    <row r="44" spans="2:11" s="19" customFormat="1" ht="15.75">
      <c r="B44" s="71"/>
    </row>
    <row r="45" spans="2:11" s="19" customFormat="1" ht="40.5" customHeight="1">
      <c r="B45" s="237" t="s">
        <v>569</v>
      </c>
      <c r="C45" s="238"/>
      <c r="D45" s="238"/>
      <c r="E45" s="238"/>
      <c r="F45" s="238"/>
      <c r="G45" s="238"/>
      <c r="H45" s="238"/>
      <c r="I45" s="238"/>
      <c r="J45" s="238"/>
      <c r="K45" s="239"/>
    </row>
    <row r="46" spans="2:11" s="19" customFormat="1" ht="15.75">
      <c r="B46" s="71"/>
    </row>
    <row r="47" spans="2:11" s="19" customFormat="1" ht="21.75" customHeight="1">
      <c r="B47" s="243" t="s">
        <v>378</v>
      </c>
      <c r="C47" s="244"/>
      <c r="D47" s="244"/>
      <c r="E47" s="244"/>
      <c r="F47" s="244"/>
      <c r="G47" s="244"/>
      <c r="H47" s="244"/>
      <c r="I47" s="244"/>
      <c r="J47" s="244"/>
      <c r="K47" s="245"/>
    </row>
    <row r="48" spans="2:11" s="19" customFormat="1" ht="15.75">
      <c r="B48" s="71"/>
    </row>
    <row r="49" spans="1:11" s="19" customFormat="1" ht="17.25" customHeight="1">
      <c r="B49" s="237" t="s">
        <v>379</v>
      </c>
      <c r="C49" s="238"/>
      <c r="D49" s="238"/>
      <c r="E49" s="238"/>
      <c r="F49" s="238"/>
      <c r="G49" s="238"/>
      <c r="H49" s="238"/>
      <c r="I49" s="238"/>
      <c r="J49" s="238"/>
      <c r="K49" s="239"/>
    </row>
    <row r="50" spans="1:11" s="19" customFormat="1" ht="15.75">
      <c r="B50" s="71"/>
    </row>
    <row r="51" spans="1:11" s="19" customFormat="1" ht="72" customHeight="1">
      <c r="B51" s="237" t="s">
        <v>444</v>
      </c>
      <c r="C51" s="244"/>
      <c r="D51" s="244"/>
      <c r="E51" s="244"/>
      <c r="F51" s="244"/>
      <c r="G51" s="244"/>
      <c r="H51" s="244"/>
      <c r="I51" s="244"/>
      <c r="J51" s="244"/>
      <c r="K51" s="245"/>
    </row>
    <row r="52" spans="1:11" s="19" customFormat="1" ht="15.75">
      <c r="B52" s="71"/>
    </row>
    <row r="53" spans="1:11" s="19" customFormat="1" ht="64.5" customHeight="1">
      <c r="B53" s="237" t="s">
        <v>486</v>
      </c>
      <c r="C53" s="238"/>
      <c r="D53" s="238"/>
      <c r="E53" s="238"/>
      <c r="F53" s="238"/>
      <c r="G53" s="238"/>
      <c r="H53" s="238"/>
      <c r="I53" s="238"/>
      <c r="J53" s="238"/>
      <c r="K53" s="239"/>
    </row>
    <row r="54" spans="1:11" s="19" customFormat="1" ht="15.75">
      <c r="B54" s="71"/>
    </row>
    <row r="55" spans="1:11" s="19" customFormat="1" ht="128.25" customHeight="1">
      <c r="B55" s="237" t="s">
        <v>392</v>
      </c>
      <c r="C55" s="238"/>
      <c r="D55" s="238"/>
      <c r="E55" s="238"/>
      <c r="F55" s="238"/>
      <c r="G55" s="238"/>
      <c r="H55" s="238"/>
      <c r="I55" s="238"/>
      <c r="J55" s="238"/>
      <c r="K55" s="239"/>
    </row>
    <row r="56" spans="1:11" s="19" customFormat="1" ht="15.75">
      <c r="B56" s="71"/>
    </row>
    <row r="57" spans="1:11" s="19" customFormat="1" ht="46.5" customHeight="1">
      <c r="B57" s="237" t="s">
        <v>380</v>
      </c>
      <c r="C57" s="238"/>
      <c r="D57" s="238"/>
      <c r="E57" s="238"/>
      <c r="F57" s="238"/>
      <c r="G57" s="238"/>
      <c r="H57" s="238"/>
      <c r="I57" s="238"/>
      <c r="J57" s="238"/>
      <c r="K57" s="239"/>
    </row>
    <row r="58" spans="1:11" s="19" customFormat="1" ht="16.5" thickBot="1">
      <c r="B58" s="71"/>
    </row>
    <row r="59" spans="1:11" s="13" customFormat="1" ht="54.75" customHeight="1" thickBot="1">
      <c r="B59" s="264" t="s">
        <v>578</v>
      </c>
      <c r="C59" s="265"/>
      <c r="D59" s="265"/>
      <c r="E59" s="265"/>
      <c r="F59" s="265"/>
      <c r="G59" s="265"/>
      <c r="H59" s="265"/>
      <c r="I59" s="265"/>
      <c r="J59" s="265"/>
      <c r="K59" s="266"/>
    </row>
    <row r="60" spans="1:11" s="13" customFormat="1" ht="15.75">
      <c r="B60" s="33"/>
      <c r="C60" s="32"/>
      <c r="D60" s="32"/>
      <c r="E60" s="32"/>
      <c r="F60" s="32"/>
      <c r="G60" s="32"/>
      <c r="H60" s="32"/>
      <c r="I60" s="32"/>
      <c r="J60" s="32"/>
      <c r="K60" s="32"/>
    </row>
    <row r="61" spans="1:11" s="14" customFormat="1" ht="33" customHeight="1">
      <c r="A61" s="29" t="s">
        <v>5</v>
      </c>
      <c r="B61" s="225" t="s">
        <v>487</v>
      </c>
      <c r="C61" s="225"/>
      <c r="D61" s="225"/>
      <c r="E61" s="225"/>
      <c r="F61" s="225"/>
      <c r="G61" s="225"/>
      <c r="H61" s="225"/>
      <c r="I61" s="225"/>
      <c r="J61" s="225"/>
      <c r="K61" s="225"/>
    </row>
    <row r="62" spans="1:11" s="14" customFormat="1" ht="216" customHeight="1">
      <c r="A62" s="29"/>
      <c r="B62" s="225"/>
      <c r="C62" s="225"/>
      <c r="D62" s="225"/>
      <c r="E62" s="225"/>
      <c r="F62" s="225"/>
      <c r="G62" s="225"/>
      <c r="H62" s="225"/>
      <c r="I62" s="225"/>
      <c r="J62" s="225"/>
      <c r="K62" s="225"/>
    </row>
    <row r="63" spans="1:11" s="14" customFormat="1" ht="15.75">
      <c r="A63" s="29"/>
      <c r="B63" s="36"/>
      <c r="C63" s="36"/>
      <c r="D63" s="36"/>
      <c r="E63" s="36"/>
      <c r="F63" s="36"/>
      <c r="G63" s="36"/>
      <c r="H63" s="36"/>
      <c r="I63" s="36"/>
      <c r="J63" s="36"/>
      <c r="K63" s="36"/>
    </row>
    <row r="64" spans="1:11" s="14" customFormat="1" ht="174" customHeight="1">
      <c r="A64" s="29"/>
      <c r="B64" s="212" t="s">
        <v>377</v>
      </c>
      <c r="C64" s="213"/>
      <c r="D64" s="213"/>
      <c r="E64" s="213"/>
      <c r="F64" s="213"/>
      <c r="G64" s="213"/>
      <c r="H64" s="213"/>
      <c r="I64" s="213"/>
      <c r="J64" s="213"/>
      <c r="K64" s="214"/>
    </row>
    <row r="65" spans="1:13" s="14" customFormat="1" ht="15.75">
      <c r="A65" s="29"/>
      <c r="B65" s="36"/>
      <c r="C65" s="36"/>
      <c r="D65" s="36"/>
      <c r="E65" s="36"/>
      <c r="F65" s="36"/>
      <c r="G65" s="36"/>
      <c r="H65" s="36"/>
      <c r="I65" s="36"/>
      <c r="J65" s="36"/>
      <c r="K65" s="36"/>
    </row>
    <row r="66" spans="1:13" s="14" customFormat="1" ht="403.15" customHeight="1">
      <c r="A66" s="29"/>
      <c r="B66" s="225" t="s">
        <v>96</v>
      </c>
      <c r="C66" s="225"/>
      <c r="D66" s="225"/>
      <c r="E66" s="225"/>
      <c r="F66" s="225"/>
      <c r="G66" s="225"/>
      <c r="H66" s="225"/>
      <c r="I66" s="225"/>
      <c r="J66" s="225"/>
      <c r="K66" s="225"/>
    </row>
    <row r="67" spans="1:13" s="14" customFormat="1" ht="15.75">
      <c r="A67" s="29"/>
      <c r="B67" s="36"/>
      <c r="C67" s="36"/>
      <c r="D67" s="36"/>
      <c r="E67" s="36"/>
      <c r="F67" s="36"/>
      <c r="G67" s="36"/>
      <c r="H67" s="36"/>
      <c r="I67" s="36"/>
      <c r="J67" s="36"/>
      <c r="K67" s="36"/>
    </row>
    <row r="68" spans="1:13" s="14" customFormat="1" ht="205.9" customHeight="1">
      <c r="A68" s="29"/>
      <c r="B68" s="212" t="s">
        <v>579</v>
      </c>
      <c r="C68" s="213"/>
      <c r="D68" s="213"/>
      <c r="E68" s="213"/>
      <c r="F68" s="213"/>
      <c r="G68" s="213"/>
      <c r="H68" s="213"/>
      <c r="I68" s="213"/>
      <c r="J68" s="213"/>
      <c r="K68" s="214"/>
    </row>
    <row r="69" spans="1:13" s="14" customFormat="1" ht="15.75">
      <c r="A69" s="29"/>
      <c r="B69" s="36"/>
      <c r="C69" s="36"/>
      <c r="D69" s="36"/>
      <c r="E69" s="36"/>
      <c r="F69" s="36"/>
      <c r="G69" s="36"/>
      <c r="H69" s="36"/>
      <c r="I69" s="36"/>
      <c r="J69" s="36"/>
      <c r="K69" s="36"/>
    </row>
    <row r="70" spans="1:13" s="14" customFormat="1" ht="408.75" customHeight="1">
      <c r="A70" s="29"/>
      <c r="B70" s="220" t="s">
        <v>459</v>
      </c>
      <c r="C70" s="220"/>
      <c r="D70" s="220"/>
      <c r="E70" s="220"/>
      <c r="F70" s="220"/>
      <c r="G70" s="220"/>
      <c r="H70" s="220"/>
      <c r="I70" s="220"/>
      <c r="J70" s="220"/>
      <c r="K70" s="220"/>
    </row>
    <row r="71" spans="1:13" s="14" customFormat="1" ht="15.75">
      <c r="A71" s="29"/>
      <c r="B71" s="36"/>
      <c r="C71" s="36"/>
      <c r="D71" s="36"/>
      <c r="E71" s="36"/>
      <c r="F71" s="36"/>
      <c r="G71" s="36"/>
      <c r="H71" s="36"/>
      <c r="I71" s="36"/>
      <c r="J71" s="36"/>
      <c r="K71" s="36"/>
    </row>
    <row r="72" spans="1:13" s="14" customFormat="1" ht="145.5" customHeight="1">
      <c r="A72" s="29"/>
      <c r="B72" s="225" t="s">
        <v>402</v>
      </c>
      <c r="C72" s="225"/>
      <c r="D72" s="225"/>
      <c r="E72" s="225"/>
      <c r="F72" s="225"/>
      <c r="G72" s="225"/>
      <c r="H72" s="225"/>
      <c r="I72" s="225"/>
      <c r="J72" s="225"/>
      <c r="K72" s="225"/>
    </row>
    <row r="73" spans="1:13" s="14" customFormat="1" ht="15.75">
      <c r="A73" s="29"/>
      <c r="B73" s="36"/>
      <c r="C73" s="36"/>
      <c r="D73" s="36"/>
      <c r="E73" s="36"/>
      <c r="F73" s="36"/>
      <c r="G73" s="36"/>
      <c r="H73" s="36"/>
      <c r="I73" s="36"/>
      <c r="J73" s="36"/>
      <c r="K73" s="36"/>
    </row>
    <row r="74" spans="1:13" ht="45.75" customHeight="1">
      <c r="B74" s="224" t="s">
        <v>391</v>
      </c>
      <c r="C74" s="224"/>
      <c r="D74" s="224"/>
      <c r="E74" s="224"/>
      <c r="F74" s="224"/>
      <c r="G74" s="224"/>
      <c r="H74" s="224"/>
      <c r="I74" s="224"/>
      <c r="J74" s="224"/>
      <c r="K74" s="224"/>
      <c r="L74" s="35"/>
      <c r="M74" s="35"/>
    </row>
    <row r="75" spans="1:13" s="14" customFormat="1" ht="15.75">
      <c r="B75" s="30"/>
    </row>
    <row r="76" spans="1:13" s="14" customFormat="1" ht="96.75" customHeight="1">
      <c r="A76" s="29"/>
      <c r="B76" s="225" t="s">
        <v>416</v>
      </c>
      <c r="C76" s="225"/>
      <c r="D76" s="225"/>
      <c r="E76" s="225"/>
      <c r="F76" s="225"/>
      <c r="G76" s="225"/>
      <c r="H76" s="225"/>
      <c r="I76" s="225"/>
      <c r="J76" s="225"/>
      <c r="K76" s="225"/>
    </row>
    <row r="77" spans="1:13" s="14" customFormat="1" ht="15.75">
      <c r="B77" s="30"/>
    </row>
    <row r="78" spans="1:13" s="13" customFormat="1" ht="15.75">
      <c r="B78" s="224" t="s">
        <v>376</v>
      </c>
      <c r="C78" s="224"/>
      <c r="D78" s="224"/>
      <c r="E78" s="224"/>
      <c r="F78" s="224"/>
      <c r="G78" s="224"/>
      <c r="H78" s="224"/>
      <c r="I78" s="224"/>
      <c r="J78" s="224"/>
      <c r="K78" s="224"/>
      <c r="L78" s="46"/>
      <c r="M78" s="46"/>
    </row>
    <row r="79" spans="1:13" s="14" customFormat="1" ht="15.75">
      <c r="B79" s="30"/>
    </row>
    <row r="80" spans="1:13" s="14" customFormat="1" ht="56.25" customHeight="1">
      <c r="A80" s="29"/>
      <c r="B80" s="212" t="s">
        <v>452</v>
      </c>
      <c r="C80" s="213"/>
      <c r="D80" s="213"/>
      <c r="E80" s="213"/>
      <c r="F80" s="213"/>
      <c r="G80" s="213"/>
      <c r="H80" s="213"/>
      <c r="I80" s="213"/>
      <c r="J80" s="213"/>
      <c r="K80" s="214"/>
    </row>
    <row r="81" spans="1:13" s="14" customFormat="1" ht="15.75">
      <c r="B81" s="30"/>
    </row>
    <row r="82" spans="1:13" s="13" customFormat="1" ht="84.75" customHeight="1">
      <c r="B82" s="224" t="s">
        <v>417</v>
      </c>
      <c r="C82" s="224"/>
      <c r="D82" s="224"/>
      <c r="E82" s="224"/>
      <c r="F82" s="224"/>
      <c r="G82" s="224"/>
      <c r="H82" s="224"/>
      <c r="I82" s="224"/>
      <c r="J82" s="224"/>
      <c r="K82" s="224"/>
      <c r="L82" s="70"/>
      <c r="M82" s="70"/>
    </row>
    <row r="83" spans="1:13" s="14" customFormat="1" ht="16.5" thickBot="1">
      <c r="A83" s="29"/>
      <c r="B83" s="36"/>
      <c r="C83" s="36"/>
      <c r="D83" s="36"/>
      <c r="E83" s="36"/>
      <c r="F83" s="36"/>
      <c r="G83" s="36"/>
      <c r="H83" s="36"/>
      <c r="I83" s="36"/>
      <c r="J83" s="36"/>
      <c r="K83" s="36"/>
    </row>
    <row r="84" spans="1:13" s="14" customFormat="1" ht="16.5" thickBot="1">
      <c r="A84" s="29"/>
      <c r="B84" s="221" t="s">
        <v>570</v>
      </c>
      <c r="C84" s="222"/>
      <c r="D84" s="222"/>
      <c r="E84" s="222"/>
      <c r="F84" s="222"/>
      <c r="G84" s="222"/>
      <c r="H84" s="222"/>
      <c r="I84" s="222"/>
      <c r="J84" s="222"/>
      <c r="K84" s="223"/>
    </row>
    <row r="85" spans="1:13" s="14" customFormat="1" ht="16.5" thickBot="1">
      <c r="A85" s="29"/>
      <c r="B85" s="108"/>
      <c r="C85" s="109"/>
      <c r="D85" s="109"/>
      <c r="E85" s="109"/>
      <c r="F85" s="109"/>
      <c r="G85" s="109"/>
      <c r="H85" s="109"/>
      <c r="I85" s="109"/>
      <c r="J85" s="109"/>
      <c r="K85" s="110"/>
    </row>
    <row r="86" spans="1:13" ht="24.75" customHeight="1" thickBot="1">
      <c r="B86" s="240" t="s">
        <v>567</v>
      </c>
      <c r="C86" s="241"/>
      <c r="D86" s="241"/>
      <c r="E86" s="241"/>
      <c r="F86" s="241"/>
      <c r="G86" s="241"/>
      <c r="H86" s="241"/>
      <c r="I86" s="241"/>
      <c r="J86" s="241"/>
      <c r="K86" s="242"/>
    </row>
    <row r="87" spans="1:13" ht="13.5" thickBot="1"/>
    <row r="88" spans="1:13" s="13" customFormat="1" ht="32.25" customHeight="1" thickBot="1">
      <c r="B88" s="221" t="s">
        <v>94</v>
      </c>
      <c r="C88" s="229"/>
      <c r="D88" s="229"/>
      <c r="E88" s="229"/>
      <c r="F88" s="229"/>
      <c r="G88" s="229"/>
      <c r="H88" s="229"/>
      <c r="I88" s="229"/>
      <c r="J88" s="229"/>
      <c r="K88" s="230"/>
    </row>
    <row r="89" spans="1:13" s="13" customFormat="1" ht="15.75">
      <c r="B89" s="31"/>
      <c r="C89" s="31"/>
      <c r="D89" s="31"/>
      <c r="E89" s="31"/>
      <c r="F89" s="31"/>
      <c r="G89" s="31"/>
      <c r="H89" s="31"/>
      <c r="I89" s="31"/>
      <c r="J89" s="31"/>
      <c r="K89" s="31"/>
    </row>
    <row r="90" spans="1:13" ht="33" customHeight="1">
      <c r="B90" s="215" t="s">
        <v>95</v>
      </c>
      <c r="C90" s="215"/>
      <c r="D90" s="215"/>
      <c r="E90" s="215"/>
      <c r="F90" s="215"/>
      <c r="G90" s="215"/>
      <c r="H90" s="215"/>
      <c r="I90" s="215"/>
      <c r="J90" s="215"/>
      <c r="K90" s="215"/>
    </row>
    <row r="91" spans="1:13" s="13" customFormat="1" ht="15.75">
      <c r="B91" s="10"/>
    </row>
    <row r="92" spans="1:13" ht="31.5" customHeight="1">
      <c r="B92" s="215" t="s">
        <v>83</v>
      </c>
      <c r="C92" s="215"/>
      <c r="D92" s="215"/>
      <c r="E92" s="215"/>
      <c r="F92" s="215"/>
      <c r="G92" s="215"/>
      <c r="H92" s="215"/>
      <c r="I92" s="215"/>
      <c r="J92" s="215"/>
      <c r="K92" s="215"/>
    </row>
    <row r="93" spans="1:13" s="13" customFormat="1" ht="15.75">
      <c r="B93" s="25"/>
      <c r="C93" s="25"/>
      <c r="D93" s="25"/>
      <c r="E93" s="25"/>
      <c r="F93" s="25"/>
      <c r="G93" s="25"/>
      <c r="H93" s="25"/>
      <c r="I93" s="25"/>
      <c r="J93" s="25"/>
      <c r="K93" s="25"/>
    </row>
    <row r="94" spans="1:13" s="13" customFormat="1" ht="50.25" customHeight="1">
      <c r="B94" s="215" t="s">
        <v>38</v>
      </c>
      <c r="C94" s="231"/>
      <c r="D94" s="231"/>
      <c r="E94" s="231"/>
      <c r="F94" s="231"/>
      <c r="G94" s="231"/>
      <c r="H94" s="231"/>
      <c r="I94" s="231"/>
      <c r="J94" s="231"/>
      <c r="K94" s="231"/>
    </row>
    <row r="95" spans="1:13" s="13" customFormat="1" ht="15.75">
      <c r="B95" s="15"/>
      <c r="C95" s="15"/>
      <c r="D95" s="15"/>
      <c r="E95" s="15"/>
      <c r="F95" s="15"/>
      <c r="G95" s="15"/>
      <c r="H95" s="15"/>
      <c r="I95" s="15"/>
      <c r="J95" s="15"/>
      <c r="K95" s="15"/>
    </row>
    <row r="96" spans="1:13" s="13" customFormat="1" ht="79.900000000000006" customHeight="1">
      <c r="B96" s="226" t="s">
        <v>580</v>
      </c>
      <c r="C96" s="227"/>
      <c r="D96" s="227"/>
      <c r="E96" s="227"/>
      <c r="F96" s="227"/>
      <c r="G96" s="227"/>
      <c r="H96" s="227"/>
      <c r="I96" s="227"/>
      <c r="J96" s="227"/>
      <c r="K96" s="228"/>
    </row>
    <row r="97" spans="2:11" s="13" customFormat="1" ht="15.75">
      <c r="B97" s="26"/>
      <c r="C97" s="27"/>
      <c r="D97" s="27"/>
      <c r="E97" s="27"/>
      <c r="F97" s="27"/>
      <c r="G97" s="27"/>
      <c r="H97" s="27"/>
      <c r="I97" s="27"/>
      <c r="J97" s="27"/>
      <c r="K97" s="27"/>
    </row>
    <row r="98" spans="2:11" s="13" customFormat="1" ht="66" customHeight="1">
      <c r="B98" s="226" t="s">
        <v>423</v>
      </c>
      <c r="C98" s="227"/>
      <c r="D98" s="227"/>
      <c r="E98" s="227"/>
      <c r="F98" s="227"/>
      <c r="G98" s="227"/>
      <c r="H98" s="227"/>
      <c r="I98" s="227"/>
      <c r="J98" s="227"/>
      <c r="K98" s="228"/>
    </row>
    <row r="99" spans="2:11" s="13" customFormat="1" ht="15.75">
      <c r="B99" s="24"/>
      <c r="C99" s="32"/>
      <c r="D99" s="32"/>
      <c r="E99" s="32"/>
      <c r="F99" s="32"/>
      <c r="G99" s="32"/>
      <c r="H99" s="32"/>
      <c r="I99" s="32"/>
      <c r="J99" s="32"/>
      <c r="K99" s="32"/>
    </row>
    <row r="100" spans="2:11" s="13" customFormat="1" ht="39.75" customHeight="1">
      <c r="B100" s="226" t="s">
        <v>104</v>
      </c>
      <c r="C100" s="227"/>
      <c r="D100" s="227"/>
      <c r="E100" s="227"/>
      <c r="F100" s="227"/>
      <c r="G100" s="227"/>
      <c r="H100" s="227"/>
      <c r="I100" s="227"/>
      <c r="J100" s="227"/>
      <c r="K100" s="228"/>
    </row>
    <row r="101" spans="2:11" s="19" customFormat="1" ht="15.75">
      <c r="B101" s="24"/>
      <c r="C101" s="32"/>
      <c r="D101" s="32"/>
      <c r="E101" s="32"/>
      <c r="F101" s="32"/>
      <c r="G101" s="32"/>
      <c r="H101" s="32"/>
      <c r="I101" s="32"/>
      <c r="J101" s="32"/>
      <c r="K101" s="32"/>
    </row>
    <row r="102" spans="2:11" s="13" customFormat="1" ht="351.95" customHeight="1">
      <c r="B102" s="217" t="s">
        <v>413</v>
      </c>
      <c r="C102" s="218"/>
      <c r="D102" s="218"/>
      <c r="E102" s="218"/>
      <c r="F102" s="218"/>
      <c r="G102" s="218"/>
      <c r="H102" s="218"/>
      <c r="I102" s="218"/>
      <c r="J102" s="218"/>
      <c r="K102" s="219"/>
    </row>
    <row r="103" spans="2:11" s="13" customFormat="1" ht="15.75">
      <c r="B103" s="24"/>
      <c r="C103" s="32"/>
      <c r="D103" s="32"/>
      <c r="E103" s="32"/>
      <c r="F103" s="32"/>
      <c r="G103" s="32"/>
      <c r="H103" s="32"/>
      <c r="I103" s="32"/>
      <c r="J103" s="32"/>
      <c r="K103" s="32"/>
    </row>
    <row r="104" spans="2:11" s="13" customFormat="1" ht="408.75" customHeight="1">
      <c r="B104" s="216" t="s">
        <v>458</v>
      </c>
      <c r="C104" s="216"/>
      <c r="D104" s="216"/>
      <c r="E104" s="216"/>
      <c r="F104" s="216"/>
      <c r="G104" s="216"/>
      <c r="H104" s="216"/>
      <c r="I104" s="216"/>
      <c r="J104" s="216"/>
      <c r="K104" s="216"/>
    </row>
    <row r="105" spans="2:11" s="13" customFormat="1" ht="15.75">
      <c r="B105" s="24"/>
      <c r="C105" s="32"/>
      <c r="D105" s="32"/>
      <c r="E105" s="32"/>
      <c r="F105" s="32"/>
      <c r="G105" s="32"/>
      <c r="H105" s="32"/>
      <c r="I105" s="32"/>
      <c r="J105" s="32"/>
      <c r="K105" s="32"/>
    </row>
    <row r="106" spans="2:11" s="13" customFormat="1" ht="360" customHeight="1">
      <c r="B106" s="215" t="s">
        <v>414</v>
      </c>
      <c r="C106" s="215"/>
      <c r="D106" s="215"/>
      <c r="E106" s="215"/>
      <c r="F106" s="215"/>
      <c r="G106" s="215"/>
      <c r="H106" s="215"/>
      <c r="I106" s="215"/>
      <c r="J106" s="215"/>
      <c r="K106" s="215"/>
    </row>
    <row r="107" spans="2:11" s="13" customFormat="1" ht="15.75">
      <c r="B107" s="24"/>
      <c r="C107" s="32"/>
      <c r="D107" s="32"/>
      <c r="E107" s="32"/>
      <c r="F107" s="32"/>
      <c r="G107" s="32"/>
      <c r="H107" s="32"/>
      <c r="I107" s="32"/>
      <c r="J107" s="32"/>
      <c r="K107" s="32"/>
    </row>
    <row r="108" spans="2:11" s="13" customFormat="1" ht="294.75" customHeight="1">
      <c r="B108" s="215" t="s">
        <v>415</v>
      </c>
      <c r="C108" s="215"/>
      <c r="D108" s="215"/>
      <c r="E108" s="215"/>
      <c r="F108" s="215"/>
      <c r="G108" s="215"/>
      <c r="H108" s="215"/>
      <c r="I108" s="215"/>
      <c r="J108" s="215"/>
      <c r="K108" s="215"/>
    </row>
    <row r="109" spans="2:11" s="13" customFormat="1" ht="15.75">
      <c r="B109" s="24"/>
      <c r="C109" s="32"/>
      <c r="D109" s="32"/>
      <c r="E109" s="32"/>
      <c r="F109" s="32"/>
      <c r="G109" s="32"/>
      <c r="H109" s="32"/>
      <c r="I109" s="32"/>
      <c r="J109" s="32"/>
      <c r="K109" s="32"/>
    </row>
    <row r="110" spans="2:11" s="13" customFormat="1" ht="309" customHeight="1">
      <c r="B110" s="215" t="s">
        <v>424</v>
      </c>
      <c r="C110" s="215"/>
      <c r="D110" s="215"/>
      <c r="E110" s="215"/>
      <c r="F110" s="215"/>
      <c r="G110" s="215"/>
      <c r="H110" s="215"/>
      <c r="I110" s="215"/>
      <c r="J110" s="215"/>
      <c r="K110" s="215"/>
    </row>
  </sheetData>
  <mergeCells count="55">
    <mergeCell ref="B59:K59"/>
    <mergeCell ref="B31:K31"/>
    <mergeCell ref="B51:K51"/>
    <mergeCell ref="B55:K55"/>
    <mergeCell ref="B39:K39"/>
    <mergeCell ref="B57:K57"/>
    <mergeCell ref="B41:K41"/>
    <mergeCell ref="B43:K43"/>
    <mergeCell ref="B23:K23"/>
    <mergeCell ref="B25:K25"/>
    <mergeCell ref="B27:K27"/>
    <mergeCell ref="B29:K29"/>
    <mergeCell ref="C9:K9"/>
    <mergeCell ref="B15:K15"/>
    <mergeCell ref="B21:K21"/>
    <mergeCell ref="B19:K19"/>
    <mergeCell ref="B13:K13"/>
    <mergeCell ref="B17:K17"/>
    <mergeCell ref="A1:I1"/>
    <mergeCell ref="A2:I2"/>
    <mergeCell ref="C6:E6"/>
    <mergeCell ref="C5:E5"/>
    <mergeCell ref="B4:K4"/>
    <mergeCell ref="B88:K88"/>
    <mergeCell ref="B94:K94"/>
    <mergeCell ref="B37:K37"/>
    <mergeCell ref="B35:K35"/>
    <mergeCell ref="B33:K33"/>
    <mergeCell ref="B53:K53"/>
    <mergeCell ref="B68:K68"/>
    <mergeCell ref="B66:K66"/>
    <mergeCell ref="B74:K74"/>
    <mergeCell ref="B72:K72"/>
    <mergeCell ref="B86:K86"/>
    <mergeCell ref="B64:K64"/>
    <mergeCell ref="B47:K47"/>
    <mergeCell ref="B49:K49"/>
    <mergeCell ref="B45:K45"/>
    <mergeCell ref="B61:K62"/>
    <mergeCell ref="B80:K80"/>
    <mergeCell ref="B110:K110"/>
    <mergeCell ref="B104:K104"/>
    <mergeCell ref="B102:K102"/>
    <mergeCell ref="B70:K70"/>
    <mergeCell ref="B84:K84"/>
    <mergeCell ref="B106:K106"/>
    <mergeCell ref="B108:K108"/>
    <mergeCell ref="B82:K82"/>
    <mergeCell ref="B78:K78"/>
    <mergeCell ref="B76:K76"/>
    <mergeCell ref="B100:K100"/>
    <mergeCell ref="B98:K98"/>
    <mergeCell ref="B96:K96"/>
    <mergeCell ref="B90:K90"/>
    <mergeCell ref="B92:K92"/>
  </mergeCells>
  <phoneticPr fontId="42" type="noConversion"/>
  <conditionalFormatting sqref="A1:A2">
    <cfRule type="cellIs" dxfId="5" priority="1" operator="equal">
      <formula>"Word"</formula>
    </cfRule>
    <cfRule type="cellIs" dxfId="4" priority="2" operator="equal">
      <formula>"PDF"</formula>
    </cfRule>
    <cfRule type="cellIs" dxfId="3" priority="3" operator="equal">
      <formula>"Excel"</formula>
    </cfRule>
  </conditionalFormatting>
  <pageMargins left="0.75" right="0.75" top="1" bottom="1" header="0.5" footer="0.5"/>
  <pageSetup scale="60" fitToHeight="0"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4"/>
  <sheetViews>
    <sheetView view="pageBreakPreview" zoomScale="70" zoomScaleNormal="60" zoomScaleSheetLayoutView="70" workbookViewId="0">
      <selection activeCell="F6" sqref="F6:F7"/>
    </sheetView>
  </sheetViews>
  <sheetFormatPr defaultColWidth="8.7109375" defaultRowHeight="15"/>
  <cols>
    <col min="1" max="1" width="49.28515625" style="49" customWidth="1"/>
    <col min="2" max="2" width="72.85546875" style="49" customWidth="1"/>
    <col min="3" max="3" width="60.7109375" style="49" customWidth="1"/>
    <col min="4" max="4" width="18.42578125" style="49" bestFit="1" customWidth="1"/>
    <col min="5" max="5" width="18.7109375" style="49" bestFit="1" customWidth="1"/>
    <col min="6" max="6" width="14.28515625" style="64" bestFit="1" customWidth="1"/>
    <col min="7" max="7" width="15.28515625" style="50" bestFit="1" customWidth="1"/>
    <col min="8" max="8" width="16.7109375" style="49" customWidth="1"/>
    <col min="9" max="9" width="17.7109375" style="49" customWidth="1"/>
    <col min="10" max="10" width="15.42578125" style="49" customWidth="1"/>
    <col min="11" max="11" width="14.42578125" style="50" customWidth="1"/>
    <col min="12" max="12" width="16.7109375" style="50" customWidth="1"/>
    <col min="13" max="15" width="15.85546875" style="50" customWidth="1"/>
    <col min="16" max="17" width="19.7109375" style="50" customWidth="1"/>
    <col min="18" max="19" width="0" style="49" hidden="1" customWidth="1"/>
    <col min="20" max="16384" width="8.7109375" style="49"/>
  </cols>
  <sheetData>
    <row r="1" spans="1:19" ht="18.75">
      <c r="A1" s="191" t="s">
        <v>86</v>
      </c>
      <c r="B1" s="192"/>
      <c r="C1" s="192"/>
      <c r="D1" s="192"/>
      <c r="E1" s="192"/>
      <c r="F1" s="193"/>
      <c r="G1" s="194"/>
      <c r="H1" s="192"/>
      <c r="I1" s="192"/>
      <c r="J1" s="192"/>
      <c r="K1" s="194"/>
      <c r="L1" s="194"/>
      <c r="M1" s="194"/>
      <c r="N1" s="194"/>
      <c r="O1" s="194"/>
      <c r="P1" s="194"/>
      <c r="Q1" s="194"/>
    </row>
    <row r="2" spans="1:19">
      <c r="A2" s="172"/>
      <c r="B2" s="335" t="s">
        <v>0</v>
      </c>
      <c r="C2" s="192" t="str">
        <f>'Cover Page'!C5:E5</f>
        <v>[Insert Bidder Name]</v>
      </c>
      <c r="D2" s="192"/>
      <c r="E2" s="192"/>
      <c r="F2" s="193"/>
      <c r="G2" s="194"/>
      <c r="H2" s="192"/>
      <c r="I2" s="192"/>
      <c r="J2" s="192"/>
      <c r="K2" s="194"/>
      <c r="L2" s="194"/>
      <c r="M2" s="194"/>
      <c r="N2" s="194"/>
      <c r="O2" s="194"/>
      <c r="P2" s="194"/>
      <c r="Q2" s="194"/>
    </row>
    <row r="3" spans="1:19" ht="65.25" customHeight="1">
      <c r="A3" s="392" t="s">
        <v>462</v>
      </c>
      <c r="B3" s="393"/>
      <c r="C3" s="393"/>
      <c r="D3" s="393"/>
      <c r="E3" s="393"/>
      <c r="F3" s="393"/>
      <c r="G3" s="393"/>
      <c r="H3" s="393"/>
      <c r="I3" s="393"/>
      <c r="J3" s="393"/>
      <c r="K3" s="393"/>
      <c r="L3" s="393"/>
      <c r="M3" s="393"/>
      <c r="N3" s="393"/>
      <c r="O3" s="393"/>
      <c r="P3" s="393"/>
      <c r="Q3" s="394"/>
    </row>
    <row r="4" spans="1:19" ht="82.5" customHeight="1">
      <c r="A4" s="378" t="s">
        <v>118</v>
      </c>
      <c r="B4" s="395" t="s">
        <v>82</v>
      </c>
      <c r="C4" s="396" t="s">
        <v>109</v>
      </c>
      <c r="D4" s="397">
        <v>52</v>
      </c>
      <c r="E4" s="397">
        <f>SUM((R4+(D4*S4)))</f>
        <v>34.15</v>
      </c>
      <c r="F4" s="147">
        <v>1</v>
      </c>
      <c r="G4" s="173">
        <f>SUM(D4:E4)*(1+F4)</f>
        <v>172.3</v>
      </c>
      <c r="H4" s="195" t="s">
        <v>119</v>
      </c>
      <c r="I4" s="157">
        <v>170.58</v>
      </c>
      <c r="J4" s="397">
        <f>SUM(D4*1.5)</f>
        <v>78</v>
      </c>
      <c r="K4" s="381">
        <f>SUM((J4+(R4+(J4*S4)))*(1+F4))</f>
        <v>232.62</v>
      </c>
      <c r="L4" s="381">
        <f>SUM(D4*1.5)</f>
        <v>78</v>
      </c>
      <c r="M4" s="381">
        <f>SUM((L4+(R4+(L4*S4)))*(1+F4))</f>
        <v>232.62</v>
      </c>
      <c r="N4" s="381">
        <f>SUM(D4*1.5)</f>
        <v>78</v>
      </c>
      <c r="O4" s="381">
        <f>SUM(N4+(R4+(N4*S4)))*(1+F4)</f>
        <v>232.62</v>
      </c>
      <c r="P4" s="381">
        <f>SUM(D4*2)</f>
        <v>104</v>
      </c>
      <c r="Q4" s="381">
        <f>SUM((P4+(R4+(P4*S4)))*(1+F4))</f>
        <v>292.94</v>
      </c>
      <c r="R4" s="49">
        <v>25.83</v>
      </c>
      <c r="S4" s="49">
        <v>0.16</v>
      </c>
    </row>
    <row r="5" spans="1:19" ht="60">
      <c r="A5" s="398" t="s">
        <v>47</v>
      </c>
      <c r="B5" s="398" t="s">
        <v>48</v>
      </c>
      <c r="C5" s="399" t="s">
        <v>112</v>
      </c>
      <c r="D5" s="400" t="s">
        <v>49</v>
      </c>
      <c r="E5" s="400" t="s">
        <v>50</v>
      </c>
      <c r="F5" s="196" t="s">
        <v>51</v>
      </c>
      <c r="G5" s="197" t="s">
        <v>69</v>
      </c>
      <c r="H5" s="198" t="s">
        <v>79</v>
      </c>
      <c r="I5" s="199" t="s">
        <v>113</v>
      </c>
      <c r="J5" s="400" t="s">
        <v>68</v>
      </c>
      <c r="K5" s="442" t="s">
        <v>67</v>
      </c>
      <c r="L5" s="442" t="s">
        <v>52</v>
      </c>
      <c r="M5" s="442" t="s">
        <v>53</v>
      </c>
      <c r="N5" s="442" t="s">
        <v>54</v>
      </c>
      <c r="O5" s="442" t="s">
        <v>55</v>
      </c>
      <c r="P5" s="442" t="s">
        <v>66</v>
      </c>
      <c r="Q5" s="442" t="s">
        <v>56</v>
      </c>
    </row>
    <row r="6" spans="1:19" ht="268.5">
      <c r="A6" s="401" t="s">
        <v>57</v>
      </c>
      <c r="B6" s="402" t="s">
        <v>811</v>
      </c>
      <c r="C6" s="403" t="s">
        <v>109</v>
      </c>
      <c r="D6" s="404">
        <v>52</v>
      </c>
      <c r="E6" s="404">
        <f>SUM((R6+(D6*S6)))</f>
        <v>34.15</v>
      </c>
      <c r="F6" s="146"/>
      <c r="G6" s="391">
        <f>SUM(D6:E6)*(1+F6)</f>
        <v>86.15</v>
      </c>
      <c r="H6" s="459"/>
      <c r="I6" s="151"/>
      <c r="J6" s="404">
        <f>SUM(D6*1.5)</f>
        <v>78</v>
      </c>
      <c r="K6" s="391">
        <f>SUM((J6+(R6+(J6*S6)))*(1+F6))</f>
        <v>116.31</v>
      </c>
      <c r="L6" s="391">
        <f>SUM(D6*1.5)</f>
        <v>78</v>
      </c>
      <c r="M6" s="391">
        <f>SUM((L6+(R6+(L6*S6)))*(1+F6))</f>
        <v>116.31</v>
      </c>
      <c r="N6" s="391">
        <f>SUM(D6*1.5)</f>
        <v>78</v>
      </c>
      <c r="O6" s="391">
        <f>SUM((N6+(R6+(N6*S6)))*(1+F6))</f>
        <v>116.31</v>
      </c>
      <c r="P6" s="391">
        <f>SUM(D6*2)</f>
        <v>104</v>
      </c>
      <c r="Q6" s="391">
        <f>SUM((P6+(R6+(P6*S6)))*(1+F6))</f>
        <v>146.47</v>
      </c>
      <c r="R6" s="49">
        <v>25.83</v>
      </c>
      <c r="S6" s="49">
        <v>0.16</v>
      </c>
    </row>
    <row r="7" spans="1:19" ht="390">
      <c r="A7" s="401" t="s">
        <v>57</v>
      </c>
      <c r="B7" s="405" t="s">
        <v>810</v>
      </c>
      <c r="C7" s="406" t="s">
        <v>397</v>
      </c>
      <c r="D7" s="404">
        <v>37.83</v>
      </c>
      <c r="E7" s="404">
        <f>SUM(R7+(D7*S7))</f>
        <v>25.062800000000003</v>
      </c>
      <c r="F7" s="146"/>
      <c r="G7" s="201">
        <f t="shared" ref="G7:G23" si="0">SUM(D7:E7)*(1+F7)</f>
        <v>62.892800000000001</v>
      </c>
      <c r="H7" s="151"/>
      <c r="I7" s="151"/>
      <c r="J7" s="404">
        <f>SUM(D7*1.5)</f>
        <v>56.744999999999997</v>
      </c>
      <c r="K7" s="391">
        <f>SUM((J7+(R7+(J7*S7)))*(1+F7))</f>
        <v>84.834199999999996</v>
      </c>
      <c r="L7" s="391">
        <f>SUM(D7*1.5)</f>
        <v>56.744999999999997</v>
      </c>
      <c r="M7" s="391">
        <f>SUM((L7+(R7+(L7*S7)))*(1+F7))</f>
        <v>84.834199999999996</v>
      </c>
      <c r="N7" s="391">
        <f>SUM(D7*1.5)</f>
        <v>56.744999999999997</v>
      </c>
      <c r="O7" s="391">
        <f>SUM((N7+(R7+(N7*S7)))*(1+F7))</f>
        <v>84.834199999999996</v>
      </c>
      <c r="P7" s="391">
        <f>SUM(D7*2)</f>
        <v>75.66</v>
      </c>
      <c r="Q7" s="391">
        <f>SUM((P7+(R7+(P7*S7)))*(1+F7))</f>
        <v>106.7756</v>
      </c>
      <c r="R7" s="65">
        <v>19.010000000000002</v>
      </c>
      <c r="S7" s="49">
        <v>0.16</v>
      </c>
    </row>
    <row r="8" spans="1:19" ht="115.5">
      <c r="A8" s="406" t="s">
        <v>58</v>
      </c>
      <c r="B8" s="402" t="s">
        <v>809</v>
      </c>
      <c r="C8" s="406" t="s">
        <v>396</v>
      </c>
      <c r="D8" s="404">
        <v>57.41</v>
      </c>
      <c r="E8" s="404">
        <f>SUM(R8+(D8*S8))</f>
        <v>30.8871</v>
      </c>
      <c r="F8" s="147"/>
      <c r="G8" s="201">
        <f t="shared" si="0"/>
        <v>88.2971</v>
      </c>
      <c r="H8" s="151"/>
      <c r="I8" s="151"/>
      <c r="J8" s="404">
        <f t="shared" ref="J8:J21" si="1">SUM(D8*1.5)</f>
        <v>86.114999999999995</v>
      </c>
      <c r="K8" s="391">
        <f t="shared" ref="K8:K21" si="2">SUM((J8+(R8+(J8*S8)))*(1+F8))</f>
        <v>125.90064999999998</v>
      </c>
      <c r="L8" s="391">
        <f t="shared" ref="L8:L21" si="3">SUM(D8*1.5)</f>
        <v>86.114999999999995</v>
      </c>
      <c r="M8" s="391">
        <f t="shared" ref="M8:M21" si="4">SUM((L8+(R8+(L8*S8)))*(1+F8))</f>
        <v>125.90064999999998</v>
      </c>
      <c r="N8" s="391">
        <f t="shared" ref="N8:N21" si="5">SUM(D8*1.5)</f>
        <v>86.114999999999995</v>
      </c>
      <c r="O8" s="391">
        <f t="shared" ref="O8:O21" si="6">SUM((N8+(R8+(N8*S8)))*(1+F8))</f>
        <v>125.90064999999998</v>
      </c>
      <c r="P8" s="391">
        <f t="shared" ref="P8:P21" si="7">SUM(D8*2)</f>
        <v>114.82</v>
      </c>
      <c r="Q8" s="391">
        <f t="shared" ref="Q8:Q21" si="8">SUM((P8+(R8+(P8*S8)))*(1+F8))</f>
        <v>163.5042</v>
      </c>
      <c r="R8" s="49">
        <v>13.09</v>
      </c>
      <c r="S8" s="49">
        <v>0.31</v>
      </c>
    </row>
    <row r="9" spans="1:19" ht="77.25">
      <c r="A9" s="407" t="s">
        <v>488</v>
      </c>
      <c r="B9" s="402" t="s">
        <v>812</v>
      </c>
      <c r="C9" s="403" t="s">
        <v>109</v>
      </c>
      <c r="D9" s="404">
        <v>52</v>
      </c>
      <c r="E9" s="404">
        <f>SUM((R9+(D9*S9)))</f>
        <v>34.15</v>
      </c>
      <c r="F9" s="147"/>
      <c r="G9" s="201">
        <f t="shared" si="0"/>
        <v>86.15</v>
      </c>
      <c r="H9" s="151"/>
      <c r="I9" s="151"/>
      <c r="J9" s="404">
        <f t="shared" si="1"/>
        <v>78</v>
      </c>
      <c r="K9" s="391">
        <f t="shared" si="2"/>
        <v>116.31</v>
      </c>
      <c r="L9" s="391">
        <f t="shared" si="3"/>
        <v>78</v>
      </c>
      <c r="M9" s="391">
        <f t="shared" si="4"/>
        <v>116.31</v>
      </c>
      <c r="N9" s="391">
        <f t="shared" si="5"/>
        <v>78</v>
      </c>
      <c r="O9" s="391">
        <f t="shared" si="6"/>
        <v>116.31</v>
      </c>
      <c r="P9" s="391">
        <f t="shared" si="7"/>
        <v>104</v>
      </c>
      <c r="Q9" s="391">
        <f t="shared" si="8"/>
        <v>146.47</v>
      </c>
      <c r="R9" s="49">
        <v>25.83</v>
      </c>
      <c r="S9" s="49">
        <v>0.16</v>
      </c>
    </row>
    <row r="10" spans="1:19" ht="64.5">
      <c r="A10" s="407" t="s">
        <v>489</v>
      </c>
      <c r="B10" s="402" t="s">
        <v>813</v>
      </c>
      <c r="C10" s="403" t="s">
        <v>109</v>
      </c>
      <c r="D10" s="404">
        <v>52</v>
      </c>
      <c r="E10" s="404">
        <f>SUM((R10+(D10*S10)))</f>
        <v>34.15</v>
      </c>
      <c r="F10" s="147"/>
      <c r="G10" s="201">
        <f>SUM(D10:E10)*(1+F10)</f>
        <v>86.15</v>
      </c>
      <c r="H10" s="151"/>
      <c r="I10" s="151"/>
      <c r="J10" s="404">
        <f t="shared" si="1"/>
        <v>78</v>
      </c>
      <c r="K10" s="391">
        <f t="shared" si="2"/>
        <v>116.31</v>
      </c>
      <c r="L10" s="391">
        <f t="shared" si="3"/>
        <v>78</v>
      </c>
      <c r="M10" s="391">
        <f t="shared" si="4"/>
        <v>116.31</v>
      </c>
      <c r="N10" s="391">
        <f t="shared" si="5"/>
        <v>78</v>
      </c>
      <c r="O10" s="391">
        <f t="shared" si="6"/>
        <v>116.31</v>
      </c>
      <c r="P10" s="391">
        <f t="shared" si="7"/>
        <v>104</v>
      </c>
      <c r="Q10" s="391">
        <f t="shared" si="8"/>
        <v>146.47</v>
      </c>
      <c r="R10" s="49">
        <v>25.83</v>
      </c>
      <c r="S10" s="49">
        <v>0.16</v>
      </c>
    </row>
    <row r="11" spans="1:19" ht="64.5">
      <c r="A11" s="408" t="s">
        <v>560</v>
      </c>
      <c r="B11" s="409" t="s">
        <v>814</v>
      </c>
      <c r="C11" s="406" t="s">
        <v>397</v>
      </c>
      <c r="D11" s="404">
        <v>37.83</v>
      </c>
      <c r="E11" s="404">
        <f>SUM(R11+(D11*S11))</f>
        <v>25.062800000000003</v>
      </c>
      <c r="F11" s="147"/>
      <c r="G11" s="201">
        <f t="shared" si="0"/>
        <v>62.892800000000001</v>
      </c>
      <c r="H11" s="151"/>
      <c r="I11" s="151"/>
      <c r="J11" s="404">
        <f t="shared" si="1"/>
        <v>56.744999999999997</v>
      </c>
      <c r="K11" s="391">
        <f t="shared" si="2"/>
        <v>84.834199999999996</v>
      </c>
      <c r="L11" s="391">
        <f t="shared" si="3"/>
        <v>56.744999999999997</v>
      </c>
      <c r="M11" s="391">
        <f t="shared" si="4"/>
        <v>84.834199999999996</v>
      </c>
      <c r="N11" s="391">
        <f t="shared" si="5"/>
        <v>56.744999999999997</v>
      </c>
      <c r="O11" s="391">
        <f t="shared" si="6"/>
        <v>84.834199999999996</v>
      </c>
      <c r="P11" s="391">
        <f t="shared" si="7"/>
        <v>75.66</v>
      </c>
      <c r="Q11" s="391">
        <f t="shared" si="8"/>
        <v>106.7756</v>
      </c>
      <c r="R11" s="65">
        <v>19.010000000000002</v>
      </c>
      <c r="S11" s="49">
        <v>0.16</v>
      </c>
    </row>
    <row r="12" spans="1:19" ht="77.25">
      <c r="A12" s="410" t="s">
        <v>460</v>
      </c>
      <c r="B12" s="402" t="s">
        <v>694</v>
      </c>
      <c r="C12" s="406" t="s">
        <v>397</v>
      </c>
      <c r="D12" s="404">
        <v>37.83</v>
      </c>
      <c r="E12" s="404">
        <f>SUM(R12+(D12*S12))</f>
        <v>25.062800000000003</v>
      </c>
      <c r="F12" s="147"/>
      <c r="G12" s="201">
        <f t="shared" si="0"/>
        <v>62.892800000000001</v>
      </c>
      <c r="H12" s="151"/>
      <c r="I12" s="151"/>
      <c r="J12" s="404">
        <f t="shared" si="1"/>
        <v>56.744999999999997</v>
      </c>
      <c r="K12" s="391">
        <f t="shared" si="2"/>
        <v>84.834199999999996</v>
      </c>
      <c r="L12" s="391">
        <f t="shared" si="3"/>
        <v>56.744999999999997</v>
      </c>
      <c r="M12" s="391">
        <f t="shared" si="4"/>
        <v>84.834199999999996</v>
      </c>
      <c r="N12" s="391">
        <f t="shared" si="5"/>
        <v>56.744999999999997</v>
      </c>
      <c r="O12" s="391">
        <f t="shared" si="6"/>
        <v>84.834199999999996</v>
      </c>
      <c r="P12" s="391">
        <f t="shared" si="7"/>
        <v>75.66</v>
      </c>
      <c r="Q12" s="391">
        <f t="shared" si="8"/>
        <v>106.7756</v>
      </c>
      <c r="R12" s="65">
        <v>19.010000000000002</v>
      </c>
      <c r="S12" s="49">
        <v>0.16</v>
      </c>
    </row>
    <row r="13" spans="1:19" ht="64.5">
      <c r="A13" s="411" t="s">
        <v>491</v>
      </c>
      <c r="B13" s="402" t="s">
        <v>815</v>
      </c>
      <c r="C13" s="403" t="s">
        <v>109</v>
      </c>
      <c r="D13" s="404">
        <v>52</v>
      </c>
      <c r="E13" s="404">
        <f>SUM((R13+(D13*S13)))</f>
        <v>34.15</v>
      </c>
      <c r="F13" s="147"/>
      <c r="G13" s="201">
        <f t="shared" si="0"/>
        <v>86.15</v>
      </c>
      <c r="H13" s="151"/>
      <c r="I13" s="151"/>
      <c r="J13" s="404">
        <f t="shared" si="1"/>
        <v>78</v>
      </c>
      <c r="K13" s="391">
        <f t="shared" si="2"/>
        <v>116.31</v>
      </c>
      <c r="L13" s="391">
        <f t="shared" si="3"/>
        <v>78</v>
      </c>
      <c r="M13" s="391">
        <f t="shared" si="4"/>
        <v>116.31</v>
      </c>
      <c r="N13" s="391">
        <f t="shared" si="5"/>
        <v>78</v>
      </c>
      <c r="O13" s="391">
        <f t="shared" si="6"/>
        <v>116.31</v>
      </c>
      <c r="P13" s="391">
        <f t="shared" si="7"/>
        <v>104</v>
      </c>
      <c r="Q13" s="391">
        <f t="shared" si="8"/>
        <v>146.47</v>
      </c>
      <c r="R13" s="49">
        <v>25.83</v>
      </c>
      <c r="S13" s="49">
        <v>0.16</v>
      </c>
    </row>
    <row r="14" spans="1:19" ht="77.25">
      <c r="A14" s="407" t="s">
        <v>490</v>
      </c>
      <c r="B14" s="402" t="s">
        <v>816</v>
      </c>
      <c r="C14" s="406" t="s">
        <v>397</v>
      </c>
      <c r="D14" s="404">
        <v>37.83</v>
      </c>
      <c r="E14" s="404">
        <f>SUM(R14+(D14*S14))</f>
        <v>25.062800000000003</v>
      </c>
      <c r="F14" s="147"/>
      <c r="G14" s="201">
        <f t="shared" si="0"/>
        <v>62.892800000000001</v>
      </c>
      <c r="H14" s="151"/>
      <c r="I14" s="151"/>
      <c r="J14" s="404">
        <f t="shared" si="1"/>
        <v>56.744999999999997</v>
      </c>
      <c r="K14" s="391">
        <f t="shared" si="2"/>
        <v>84.834199999999996</v>
      </c>
      <c r="L14" s="391">
        <f t="shared" si="3"/>
        <v>56.744999999999997</v>
      </c>
      <c r="M14" s="391">
        <f t="shared" si="4"/>
        <v>84.834199999999996</v>
      </c>
      <c r="N14" s="391">
        <f t="shared" si="5"/>
        <v>56.744999999999997</v>
      </c>
      <c r="O14" s="391">
        <f t="shared" si="6"/>
        <v>84.834199999999996</v>
      </c>
      <c r="P14" s="391">
        <f t="shared" si="7"/>
        <v>75.66</v>
      </c>
      <c r="Q14" s="391">
        <f t="shared" si="8"/>
        <v>106.7756</v>
      </c>
      <c r="R14" s="65">
        <v>19.010000000000002</v>
      </c>
      <c r="S14" s="49">
        <v>0.16</v>
      </c>
    </row>
    <row r="15" spans="1:19" ht="64.5">
      <c r="A15" s="412" t="s">
        <v>97</v>
      </c>
      <c r="B15" s="402" t="s">
        <v>817</v>
      </c>
      <c r="C15" s="403" t="s">
        <v>109</v>
      </c>
      <c r="D15" s="404">
        <v>52</v>
      </c>
      <c r="E15" s="404">
        <f>SUM((R15+(D15*S15)))</f>
        <v>34.15</v>
      </c>
      <c r="F15" s="147"/>
      <c r="G15" s="201">
        <f t="shared" si="0"/>
        <v>86.15</v>
      </c>
      <c r="H15" s="151"/>
      <c r="I15" s="151"/>
      <c r="J15" s="404">
        <f t="shared" si="1"/>
        <v>78</v>
      </c>
      <c r="K15" s="391">
        <f t="shared" si="2"/>
        <v>116.31</v>
      </c>
      <c r="L15" s="391">
        <f t="shared" si="3"/>
        <v>78</v>
      </c>
      <c r="M15" s="391">
        <f t="shared" si="4"/>
        <v>116.31</v>
      </c>
      <c r="N15" s="391">
        <f t="shared" si="5"/>
        <v>78</v>
      </c>
      <c r="O15" s="391">
        <f t="shared" si="6"/>
        <v>116.31</v>
      </c>
      <c r="P15" s="391">
        <f t="shared" si="7"/>
        <v>104</v>
      </c>
      <c r="Q15" s="391">
        <f t="shared" si="8"/>
        <v>146.47</v>
      </c>
      <c r="R15" s="49">
        <v>25.83</v>
      </c>
      <c r="S15" s="49">
        <v>0.16</v>
      </c>
    </row>
    <row r="16" spans="1:19" ht="64.5">
      <c r="A16" s="413" t="s">
        <v>106</v>
      </c>
      <c r="B16" s="414" t="s">
        <v>818</v>
      </c>
      <c r="C16" s="415" t="s">
        <v>109</v>
      </c>
      <c r="D16" s="416">
        <v>52</v>
      </c>
      <c r="E16" s="416">
        <f>SUM((R16+(D16*S16)))</f>
        <v>34.15</v>
      </c>
      <c r="F16" s="148"/>
      <c r="G16" s="202">
        <f>SUM(D16:E16)*(1+F16)</f>
        <v>86.15</v>
      </c>
      <c r="H16" s="152"/>
      <c r="I16" s="152"/>
      <c r="J16" s="404">
        <f t="shared" si="1"/>
        <v>78</v>
      </c>
      <c r="K16" s="391">
        <f t="shared" si="2"/>
        <v>116.31</v>
      </c>
      <c r="L16" s="391">
        <f t="shared" si="3"/>
        <v>78</v>
      </c>
      <c r="M16" s="391">
        <f t="shared" si="4"/>
        <v>116.31</v>
      </c>
      <c r="N16" s="391">
        <f t="shared" si="5"/>
        <v>78</v>
      </c>
      <c r="O16" s="391">
        <f t="shared" si="6"/>
        <v>116.31</v>
      </c>
      <c r="P16" s="391">
        <f t="shared" si="7"/>
        <v>104</v>
      </c>
      <c r="Q16" s="391">
        <f t="shared" si="8"/>
        <v>146.47</v>
      </c>
      <c r="R16" s="49">
        <v>25.83</v>
      </c>
      <c r="S16" s="49">
        <v>0.16</v>
      </c>
    </row>
    <row r="17" spans="1:19" s="72" customFormat="1" ht="65.25" thickBot="1">
      <c r="A17" s="417" t="s">
        <v>80</v>
      </c>
      <c r="B17" s="418" t="s">
        <v>819</v>
      </c>
      <c r="C17" s="419" t="s">
        <v>109</v>
      </c>
      <c r="D17" s="420">
        <v>52</v>
      </c>
      <c r="E17" s="420">
        <f>SUM((R17+(D17*S17)))</f>
        <v>34.15</v>
      </c>
      <c r="F17" s="149"/>
      <c r="G17" s="204">
        <f t="shared" si="0"/>
        <v>86.15</v>
      </c>
      <c r="H17" s="153"/>
      <c r="I17" s="153"/>
      <c r="J17" s="404">
        <f t="shared" si="1"/>
        <v>78</v>
      </c>
      <c r="K17" s="391">
        <f t="shared" si="2"/>
        <v>116.31</v>
      </c>
      <c r="L17" s="391">
        <f t="shared" si="3"/>
        <v>78</v>
      </c>
      <c r="M17" s="391">
        <f t="shared" si="4"/>
        <v>116.31</v>
      </c>
      <c r="N17" s="391">
        <f t="shared" si="5"/>
        <v>78</v>
      </c>
      <c r="O17" s="391">
        <f t="shared" si="6"/>
        <v>116.31</v>
      </c>
      <c r="P17" s="391">
        <f t="shared" si="7"/>
        <v>104</v>
      </c>
      <c r="Q17" s="391">
        <f t="shared" si="8"/>
        <v>146.47</v>
      </c>
      <c r="R17" s="72">
        <v>25.83</v>
      </c>
      <c r="S17" s="72">
        <v>0.16</v>
      </c>
    </row>
    <row r="18" spans="1:19" ht="64.5">
      <c r="A18" s="421" t="s">
        <v>59</v>
      </c>
      <c r="B18" s="422" t="s">
        <v>696</v>
      </c>
      <c r="C18" s="406" t="s">
        <v>397</v>
      </c>
      <c r="D18" s="423">
        <v>37.83</v>
      </c>
      <c r="E18" s="423">
        <f>SUM(R18+(D18*S18))</f>
        <v>25.062800000000003</v>
      </c>
      <c r="F18" s="150"/>
      <c r="G18" s="205">
        <f t="shared" si="0"/>
        <v>62.892800000000001</v>
      </c>
      <c r="H18" s="154"/>
      <c r="I18" s="154"/>
      <c r="J18" s="404">
        <f t="shared" si="1"/>
        <v>56.744999999999997</v>
      </c>
      <c r="K18" s="391">
        <f t="shared" si="2"/>
        <v>84.834199999999996</v>
      </c>
      <c r="L18" s="391">
        <f t="shared" si="3"/>
        <v>56.744999999999997</v>
      </c>
      <c r="M18" s="391">
        <f t="shared" si="4"/>
        <v>84.834199999999996</v>
      </c>
      <c r="N18" s="391">
        <f t="shared" si="5"/>
        <v>56.744999999999997</v>
      </c>
      <c r="O18" s="391">
        <f t="shared" si="6"/>
        <v>84.834199999999996</v>
      </c>
      <c r="P18" s="391">
        <f t="shared" si="7"/>
        <v>75.66</v>
      </c>
      <c r="Q18" s="391">
        <f t="shared" si="8"/>
        <v>106.7756</v>
      </c>
      <c r="R18" s="65">
        <v>19.010000000000002</v>
      </c>
      <c r="S18" s="49">
        <v>0.16</v>
      </c>
    </row>
    <row r="19" spans="1:19" ht="65.25" thickBot="1">
      <c r="A19" s="424" t="s">
        <v>697</v>
      </c>
      <c r="B19" s="402" t="s">
        <v>820</v>
      </c>
      <c r="C19" s="419" t="s">
        <v>109</v>
      </c>
      <c r="D19" s="416">
        <v>52</v>
      </c>
      <c r="E19" s="416">
        <f>SUM((R19+(D19*S19)))</f>
        <v>34.15</v>
      </c>
      <c r="F19" s="148"/>
      <c r="G19" s="202">
        <f t="shared" si="0"/>
        <v>86.15</v>
      </c>
      <c r="H19" s="152"/>
      <c r="I19" s="152"/>
      <c r="J19" s="404">
        <f t="shared" si="1"/>
        <v>78</v>
      </c>
      <c r="K19" s="391">
        <f t="shared" si="2"/>
        <v>116.31</v>
      </c>
      <c r="L19" s="391">
        <f t="shared" si="3"/>
        <v>78</v>
      </c>
      <c r="M19" s="391">
        <f t="shared" si="4"/>
        <v>116.31</v>
      </c>
      <c r="N19" s="391">
        <f t="shared" si="5"/>
        <v>78</v>
      </c>
      <c r="O19" s="391">
        <f t="shared" si="6"/>
        <v>116.31</v>
      </c>
      <c r="P19" s="391">
        <f t="shared" si="7"/>
        <v>104</v>
      </c>
      <c r="Q19" s="391">
        <f t="shared" si="8"/>
        <v>146.47</v>
      </c>
      <c r="R19" s="49">
        <v>25.83</v>
      </c>
      <c r="S19" s="49">
        <v>0.16</v>
      </c>
    </row>
    <row r="20" spans="1:19" ht="64.5">
      <c r="A20" s="413" t="s">
        <v>60</v>
      </c>
      <c r="B20" s="414" t="s">
        <v>821</v>
      </c>
      <c r="C20" s="406" t="s">
        <v>397</v>
      </c>
      <c r="D20" s="416">
        <v>37.83</v>
      </c>
      <c r="E20" s="416">
        <f>SUM(R20+(D20*S20))</f>
        <v>25.062800000000003</v>
      </c>
      <c r="F20" s="148"/>
      <c r="G20" s="202">
        <f t="shared" si="0"/>
        <v>62.892800000000001</v>
      </c>
      <c r="H20" s="152"/>
      <c r="I20" s="152"/>
      <c r="J20" s="404">
        <f t="shared" si="1"/>
        <v>56.744999999999997</v>
      </c>
      <c r="K20" s="391">
        <f t="shared" si="2"/>
        <v>84.834199999999996</v>
      </c>
      <c r="L20" s="391">
        <f t="shared" si="3"/>
        <v>56.744999999999997</v>
      </c>
      <c r="M20" s="391">
        <f t="shared" si="4"/>
        <v>84.834199999999996</v>
      </c>
      <c r="N20" s="391">
        <f t="shared" si="5"/>
        <v>56.744999999999997</v>
      </c>
      <c r="O20" s="391">
        <f t="shared" si="6"/>
        <v>84.834199999999996</v>
      </c>
      <c r="P20" s="391">
        <f t="shared" si="7"/>
        <v>75.66</v>
      </c>
      <c r="Q20" s="391">
        <f t="shared" si="8"/>
        <v>106.7756</v>
      </c>
      <c r="R20" s="65">
        <v>19.010000000000002</v>
      </c>
      <c r="S20" s="49">
        <v>0.16</v>
      </c>
    </row>
    <row r="21" spans="1:19" s="72" customFormat="1" ht="65.25" thickBot="1">
      <c r="A21" s="425" t="s">
        <v>382</v>
      </c>
      <c r="B21" s="426" t="s">
        <v>822</v>
      </c>
      <c r="C21" s="427" t="s">
        <v>396</v>
      </c>
      <c r="D21" s="420">
        <v>57.41</v>
      </c>
      <c r="E21" s="420">
        <f>SUM(R21+(D21*S21))</f>
        <v>30.8871</v>
      </c>
      <c r="F21" s="149"/>
      <c r="G21" s="204">
        <f t="shared" si="0"/>
        <v>88.2971</v>
      </c>
      <c r="H21" s="153"/>
      <c r="I21" s="153"/>
      <c r="J21" s="404">
        <f t="shared" si="1"/>
        <v>86.114999999999995</v>
      </c>
      <c r="K21" s="391">
        <f t="shared" si="2"/>
        <v>125.90064999999998</v>
      </c>
      <c r="L21" s="391">
        <f t="shared" si="3"/>
        <v>86.114999999999995</v>
      </c>
      <c r="M21" s="391">
        <f t="shared" si="4"/>
        <v>125.90064999999998</v>
      </c>
      <c r="N21" s="391">
        <f t="shared" si="5"/>
        <v>86.114999999999995</v>
      </c>
      <c r="O21" s="391">
        <f t="shared" si="6"/>
        <v>125.90064999999998</v>
      </c>
      <c r="P21" s="391">
        <f t="shared" si="7"/>
        <v>114.82</v>
      </c>
      <c r="Q21" s="391">
        <f t="shared" si="8"/>
        <v>163.5042</v>
      </c>
      <c r="R21" s="72">
        <v>13.09</v>
      </c>
      <c r="S21" s="72">
        <v>0.31</v>
      </c>
    </row>
    <row r="22" spans="1:19" ht="128.25">
      <c r="A22" s="428" t="s">
        <v>393</v>
      </c>
      <c r="B22" s="429" t="s">
        <v>850</v>
      </c>
      <c r="C22" s="430" t="s">
        <v>116</v>
      </c>
      <c r="D22" s="423">
        <v>64.06</v>
      </c>
      <c r="E22" s="423">
        <v>49.18</v>
      </c>
      <c r="F22" s="150"/>
      <c r="G22" s="205">
        <f t="shared" si="0"/>
        <v>113.24000000000001</v>
      </c>
      <c r="H22" s="154"/>
      <c r="I22" s="154"/>
      <c r="J22" s="423">
        <f>SUM(D22*1.5)</f>
        <v>96.09</v>
      </c>
      <c r="K22" s="443">
        <f>SUM((J22+E22)*(1+F22))</f>
        <v>145.27000000000001</v>
      </c>
      <c r="L22" s="443">
        <f>SUM(D22*1.5)</f>
        <v>96.09</v>
      </c>
      <c r="M22" s="443">
        <f>SUM((L22+E22)*(1+F22))</f>
        <v>145.27000000000001</v>
      </c>
      <c r="N22" s="443">
        <f>SUM(D22*1.5)</f>
        <v>96.09</v>
      </c>
      <c r="O22" s="443">
        <f>SUM(E22+N22)*(1+F22)</f>
        <v>145.27000000000001</v>
      </c>
      <c r="P22" s="443">
        <f>SUM(D22*2)</f>
        <v>128.12</v>
      </c>
      <c r="Q22" s="443">
        <f>SUM((P22+E22)*(1+F22))</f>
        <v>177.3</v>
      </c>
      <c r="R22" s="54"/>
    </row>
    <row r="23" spans="1:19" ht="141">
      <c r="A23" s="431" t="s">
        <v>399</v>
      </c>
      <c r="B23" s="409" t="s">
        <v>851</v>
      </c>
      <c r="C23" s="430" t="s">
        <v>116</v>
      </c>
      <c r="D23" s="404">
        <v>64.06</v>
      </c>
      <c r="E23" s="404">
        <v>49.18</v>
      </c>
      <c r="F23" s="147"/>
      <c r="G23" s="201">
        <f t="shared" si="0"/>
        <v>113.24000000000001</v>
      </c>
      <c r="H23" s="151"/>
      <c r="I23" s="151"/>
      <c r="J23" s="404">
        <f>SUM(D23*1.5)</f>
        <v>96.09</v>
      </c>
      <c r="K23" s="391">
        <f>SUM((J23+E23)*(1+F23))</f>
        <v>145.27000000000001</v>
      </c>
      <c r="L23" s="391">
        <f>SUM(D23*1.5)</f>
        <v>96.09</v>
      </c>
      <c r="M23" s="391">
        <f>SUM((L23+E23)*(1+F23))</f>
        <v>145.27000000000001</v>
      </c>
      <c r="N23" s="391">
        <f>SUM(D23*1.5)</f>
        <v>96.09</v>
      </c>
      <c r="O23" s="391">
        <f>SUM(E23+N23)*(1+F23)</f>
        <v>145.27000000000001</v>
      </c>
      <c r="P23" s="391">
        <f>SUM(D23*2)</f>
        <v>128.12</v>
      </c>
      <c r="Q23" s="391">
        <f>SUM((P23+E23)*(1+F23))</f>
        <v>177.3</v>
      </c>
      <c r="R23" s="54"/>
    </row>
    <row r="24" spans="1:19" ht="39">
      <c r="A24" s="432" t="s">
        <v>65</v>
      </c>
      <c r="B24" s="402" t="s">
        <v>830</v>
      </c>
      <c r="C24" s="433"/>
      <c r="D24" s="433"/>
      <c r="E24" s="433"/>
      <c r="F24" s="452"/>
      <c r="G24" s="157"/>
      <c r="H24" s="151"/>
      <c r="I24" s="151"/>
      <c r="J24" s="433"/>
      <c r="K24" s="391">
        <f t="shared" ref="K24:K29" si="9">SUM(G24*1.5)</f>
        <v>0</v>
      </c>
      <c r="L24" s="444"/>
      <c r="M24" s="391">
        <f t="shared" ref="M24:M29" si="10">SUM(G24*1.5)</f>
        <v>0</v>
      </c>
      <c r="N24" s="444"/>
      <c r="O24" s="391">
        <f t="shared" ref="O24:O29" si="11">SUM(G24*1.5)</f>
        <v>0</v>
      </c>
      <c r="P24" s="444"/>
      <c r="Q24" s="391">
        <f t="shared" ref="Q24:Q29" si="12">SUM(G24*2)</f>
        <v>0</v>
      </c>
    </row>
    <row r="25" spans="1:19" ht="115.5">
      <c r="A25" s="434" t="s">
        <v>61</v>
      </c>
      <c r="B25" s="402" t="s">
        <v>829</v>
      </c>
      <c r="C25" s="433"/>
      <c r="D25" s="433"/>
      <c r="E25" s="433"/>
      <c r="F25" s="452"/>
      <c r="G25" s="157"/>
      <c r="H25" s="151"/>
      <c r="I25" s="151"/>
      <c r="J25" s="433"/>
      <c r="K25" s="391">
        <f t="shared" si="9"/>
        <v>0</v>
      </c>
      <c r="L25" s="444"/>
      <c r="M25" s="391">
        <f t="shared" si="10"/>
        <v>0</v>
      </c>
      <c r="N25" s="444"/>
      <c r="O25" s="391">
        <f t="shared" si="11"/>
        <v>0</v>
      </c>
      <c r="P25" s="444"/>
      <c r="Q25" s="391">
        <f t="shared" si="12"/>
        <v>0</v>
      </c>
    </row>
    <row r="26" spans="1:19" ht="51.75">
      <c r="A26" s="432" t="s">
        <v>62</v>
      </c>
      <c r="B26" s="402" t="s">
        <v>827</v>
      </c>
      <c r="C26" s="433"/>
      <c r="D26" s="433"/>
      <c r="E26" s="433"/>
      <c r="F26" s="452"/>
      <c r="G26" s="157"/>
      <c r="H26" s="151"/>
      <c r="I26" s="151"/>
      <c r="J26" s="433"/>
      <c r="K26" s="391">
        <f t="shared" si="9"/>
        <v>0</v>
      </c>
      <c r="L26" s="444"/>
      <c r="M26" s="391">
        <f t="shared" si="10"/>
        <v>0</v>
      </c>
      <c r="N26" s="444"/>
      <c r="O26" s="391">
        <f t="shared" si="11"/>
        <v>0</v>
      </c>
      <c r="P26" s="444"/>
      <c r="Q26" s="391">
        <f t="shared" si="12"/>
        <v>0</v>
      </c>
    </row>
    <row r="27" spans="1:19" ht="64.5">
      <c r="A27" s="435" t="s">
        <v>98</v>
      </c>
      <c r="B27" s="414" t="s">
        <v>826</v>
      </c>
      <c r="C27" s="436"/>
      <c r="D27" s="436"/>
      <c r="E27" s="436"/>
      <c r="F27" s="453"/>
      <c r="G27" s="158"/>
      <c r="H27" s="152"/>
      <c r="I27" s="152"/>
      <c r="J27" s="436"/>
      <c r="K27" s="445">
        <f t="shared" si="9"/>
        <v>0</v>
      </c>
      <c r="L27" s="446"/>
      <c r="M27" s="445">
        <f t="shared" si="10"/>
        <v>0</v>
      </c>
      <c r="N27" s="446"/>
      <c r="O27" s="445">
        <f t="shared" si="11"/>
        <v>0</v>
      </c>
      <c r="P27" s="446"/>
      <c r="Q27" s="445">
        <f t="shared" si="12"/>
        <v>0</v>
      </c>
    </row>
    <row r="28" spans="1:19" s="75" customFormat="1" ht="90.75" thickBot="1">
      <c r="A28" s="437" t="s">
        <v>461</v>
      </c>
      <c r="B28" s="438" t="s">
        <v>825</v>
      </c>
      <c r="C28" s="439"/>
      <c r="D28" s="439"/>
      <c r="E28" s="439"/>
      <c r="F28" s="454"/>
      <c r="G28" s="159"/>
      <c r="H28" s="155"/>
      <c r="I28" s="155"/>
      <c r="J28" s="439"/>
      <c r="K28" s="447">
        <f t="shared" si="9"/>
        <v>0</v>
      </c>
      <c r="L28" s="448"/>
      <c r="M28" s="447">
        <f t="shared" si="10"/>
        <v>0</v>
      </c>
      <c r="N28" s="448"/>
      <c r="O28" s="447">
        <f t="shared" si="11"/>
        <v>0</v>
      </c>
      <c r="P28" s="448"/>
      <c r="Q28" s="447">
        <f t="shared" si="12"/>
        <v>0</v>
      </c>
    </row>
    <row r="29" spans="1:19" ht="65.25" thickTop="1">
      <c r="A29" s="440" t="s">
        <v>99</v>
      </c>
      <c r="B29" s="422" t="s">
        <v>824</v>
      </c>
      <c r="C29" s="441"/>
      <c r="D29" s="441"/>
      <c r="E29" s="441"/>
      <c r="F29" s="455"/>
      <c r="G29" s="160"/>
      <c r="H29" s="154"/>
      <c r="I29" s="154"/>
      <c r="J29" s="441"/>
      <c r="K29" s="443">
        <f t="shared" si="9"/>
        <v>0</v>
      </c>
      <c r="L29" s="449"/>
      <c r="M29" s="443">
        <f t="shared" si="10"/>
        <v>0</v>
      </c>
      <c r="N29" s="449"/>
      <c r="O29" s="443">
        <f t="shared" si="11"/>
        <v>0</v>
      </c>
      <c r="P29" s="449"/>
      <c r="Q29" s="443">
        <f t="shared" si="12"/>
        <v>0</v>
      </c>
    </row>
    <row r="30" spans="1:19">
      <c r="A30" s="457" t="s">
        <v>64</v>
      </c>
      <c r="B30" s="200"/>
      <c r="C30" s="433"/>
      <c r="D30" s="433"/>
      <c r="E30" s="433"/>
      <c r="F30" s="452"/>
      <c r="G30" s="444"/>
      <c r="H30" s="433"/>
      <c r="I30" s="433"/>
      <c r="J30" s="433"/>
      <c r="K30" s="444"/>
      <c r="L30" s="444"/>
      <c r="M30" s="444"/>
      <c r="N30" s="444"/>
      <c r="O30" s="444"/>
      <c r="P30" s="444"/>
      <c r="Q30" s="444"/>
    </row>
    <row r="31" spans="1:19" s="74" customFormat="1" ht="15.75" thickBot="1">
      <c r="A31" s="458" t="s">
        <v>63</v>
      </c>
      <c r="B31" s="203"/>
      <c r="C31" s="450"/>
      <c r="D31" s="450"/>
      <c r="E31" s="450"/>
      <c r="F31" s="456"/>
      <c r="G31" s="451"/>
      <c r="H31" s="450"/>
      <c r="I31" s="450"/>
      <c r="J31" s="450"/>
      <c r="K31" s="451"/>
      <c r="L31" s="451"/>
      <c r="M31" s="451"/>
      <c r="N31" s="451"/>
      <c r="O31" s="451"/>
      <c r="P31" s="451"/>
      <c r="Q31" s="451"/>
    </row>
    <row r="32" spans="1:19" ht="64.5">
      <c r="A32" s="440" t="s">
        <v>100</v>
      </c>
      <c r="B32" s="422" t="s">
        <v>823</v>
      </c>
      <c r="C32" s="441"/>
      <c r="D32" s="441"/>
      <c r="E32" s="441"/>
      <c r="F32" s="455"/>
      <c r="G32" s="160"/>
      <c r="H32" s="154"/>
      <c r="I32" s="154"/>
      <c r="J32" s="441"/>
      <c r="K32" s="443">
        <f>SUM(G32*1.5)</f>
        <v>0</v>
      </c>
      <c r="L32" s="449"/>
      <c r="M32" s="443">
        <f>SUM(G32*1.5)</f>
        <v>0</v>
      </c>
      <c r="N32" s="449"/>
      <c r="O32" s="443">
        <f>SUM(G32*1.5)</f>
        <v>0</v>
      </c>
      <c r="P32" s="449"/>
      <c r="Q32" s="443">
        <f>SUM(G32*2)</f>
        <v>0</v>
      </c>
    </row>
    <row r="33" spans="1:17">
      <c r="A33" s="457" t="s">
        <v>64</v>
      </c>
      <c r="B33" s="208"/>
      <c r="C33" s="433"/>
      <c r="D33" s="433"/>
      <c r="E33" s="433"/>
      <c r="F33" s="452"/>
      <c r="G33" s="444"/>
      <c r="H33" s="433"/>
      <c r="I33" s="433"/>
      <c r="J33" s="433"/>
      <c r="K33" s="444"/>
      <c r="L33" s="444"/>
      <c r="M33" s="444"/>
      <c r="N33" s="444"/>
      <c r="O33" s="444"/>
      <c r="P33" s="444"/>
      <c r="Q33" s="444"/>
    </row>
    <row r="34" spans="1:17">
      <c r="A34" s="207" t="s">
        <v>63</v>
      </c>
      <c r="B34" s="208"/>
      <c r="C34" s="156"/>
      <c r="D34" s="156"/>
      <c r="E34" s="156"/>
      <c r="F34" s="206"/>
      <c r="G34" s="444"/>
      <c r="H34" s="433"/>
      <c r="I34" s="433"/>
      <c r="J34" s="433"/>
      <c r="K34" s="444"/>
      <c r="L34" s="444"/>
      <c r="M34" s="444"/>
      <c r="N34" s="444"/>
      <c r="O34" s="444"/>
      <c r="P34" s="444"/>
      <c r="Q34" s="444"/>
    </row>
  </sheetData>
  <sheetProtection algorithmName="SHA-512" hashValue="G+Ak4AjRzEvq71RNm3OZJME+v/GkEuleHo73s4QYuUPo2b0sW3tZ2n/LYOHZpnH68ZKDUCCKY+Rxocw/DHbhFw==" saltValue="CIfr+80b6aOXwXyDDubV+Q==" spinCount="100000" sheet="1" objects="1" scenarios="1"/>
  <mergeCells count="1">
    <mergeCell ref="A3:Q3"/>
  </mergeCells>
  <pageMargins left="0.7" right="0.7" top="0.75" bottom="0.75" header="0.3" footer="0.3"/>
  <pageSetup paperSize="17" scale="4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7"/>
  <sheetViews>
    <sheetView zoomScale="70" zoomScaleNormal="70" workbookViewId="0">
      <selection activeCell="M6" sqref="M6"/>
    </sheetView>
  </sheetViews>
  <sheetFormatPr defaultColWidth="8.7109375" defaultRowHeight="15"/>
  <cols>
    <col min="1" max="1" width="48.42578125" style="57" customWidth="1"/>
    <col min="2" max="2" width="47" style="57" customWidth="1"/>
    <col min="3" max="3" width="43.28515625" style="57" customWidth="1"/>
    <col min="4" max="4" width="18.42578125" style="57" customWidth="1"/>
    <col min="5" max="5" width="18.7109375" style="57" customWidth="1"/>
    <col min="6" max="6" width="14.28515625" style="62" bestFit="1" customWidth="1"/>
    <col min="7" max="7" width="15.28515625" style="57" bestFit="1" customWidth="1"/>
    <col min="8" max="8" width="14.7109375" style="49" customWidth="1"/>
    <col min="9" max="9" width="17.42578125" style="49" customWidth="1"/>
    <col min="10" max="10" width="15" style="57" customWidth="1"/>
    <col min="11" max="11" width="13.5703125" style="58" customWidth="1"/>
    <col min="12" max="12" width="18.140625" style="57" customWidth="1"/>
    <col min="13" max="13" width="17.7109375" style="58" customWidth="1"/>
    <col min="14" max="14" width="15.42578125" style="58" customWidth="1"/>
    <col min="15" max="15" width="14.85546875" style="57" customWidth="1"/>
    <col min="16" max="16" width="17.85546875" style="57" customWidth="1"/>
    <col min="17" max="17" width="16.85546875" style="58" customWidth="1"/>
    <col min="18" max="19" width="0" style="49" hidden="1" customWidth="1"/>
    <col min="20" max="16384" width="8.7109375" style="49"/>
  </cols>
  <sheetData>
    <row r="1" spans="1:19" ht="21">
      <c r="A1" s="460" t="s">
        <v>87</v>
      </c>
      <c r="B1" s="461"/>
      <c r="C1" s="350"/>
      <c r="D1" s="462"/>
      <c r="E1" s="462"/>
      <c r="F1" s="463"/>
      <c r="G1" s="462"/>
      <c r="H1" s="464"/>
      <c r="I1" s="465" t="s">
        <v>115</v>
      </c>
      <c r="J1" s="462"/>
      <c r="K1" s="466"/>
      <c r="L1" s="462"/>
      <c r="M1" s="466"/>
      <c r="N1" s="466"/>
      <c r="O1" s="462"/>
      <c r="P1" s="462"/>
      <c r="Q1" s="466"/>
    </row>
    <row r="2" spans="1:19">
      <c r="A2" s="467"/>
      <c r="B2" s="468" t="s">
        <v>0</v>
      </c>
      <c r="C2" s="468" t="str">
        <f>'Cover Page'!C5:E5</f>
        <v>[Insert Bidder Name]</v>
      </c>
      <c r="D2" s="462"/>
      <c r="E2" s="462"/>
      <c r="F2" s="463"/>
      <c r="G2" s="462"/>
      <c r="H2" s="464"/>
      <c r="I2" s="465"/>
      <c r="J2" s="462"/>
      <c r="K2" s="466"/>
      <c r="L2" s="462"/>
      <c r="M2" s="466"/>
      <c r="N2" s="466"/>
      <c r="O2" s="462"/>
      <c r="P2" s="462"/>
      <c r="Q2" s="466"/>
    </row>
    <row r="3" spans="1:19" ht="65.25" customHeight="1">
      <c r="A3" s="392" t="s">
        <v>464</v>
      </c>
      <c r="B3" s="393"/>
      <c r="C3" s="393"/>
      <c r="D3" s="393"/>
      <c r="E3" s="393"/>
      <c r="F3" s="393"/>
      <c r="G3" s="393"/>
      <c r="H3" s="393"/>
      <c r="I3" s="393"/>
      <c r="J3" s="393"/>
      <c r="K3" s="393"/>
      <c r="L3" s="393"/>
      <c r="M3" s="393"/>
      <c r="N3" s="393"/>
      <c r="O3" s="393"/>
      <c r="P3" s="393"/>
      <c r="Q3" s="394"/>
    </row>
    <row r="4" spans="1:19" ht="82.5" customHeight="1">
      <c r="A4" s="469" t="s">
        <v>118</v>
      </c>
      <c r="B4" s="395" t="s">
        <v>82</v>
      </c>
      <c r="C4" s="396" t="s">
        <v>109</v>
      </c>
      <c r="D4" s="397">
        <v>51.75</v>
      </c>
      <c r="E4" s="397">
        <f>SUM((R4+(D4*S4)))</f>
        <v>33.54</v>
      </c>
      <c r="F4" s="470">
        <v>0.95</v>
      </c>
      <c r="G4" s="381">
        <f>SUM(D4:E4)*(1+F4)</f>
        <v>166.31549999999999</v>
      </c>
      <c r="H4" s="471" t="s">
        <v>120</v>
      </c>
      <c r="I4" s="383">
        <v>170.58</v>
      </c>
      <c r="J4" s="397">
        <f>SUM(D4*1.5)</f>
        <v>77.625</v>
      </c>
      <c r="K4" s="381">
        <f>SUM((J4+(R4+(J4*S4))*(1+F4)))</f>
        <v>151.101</v>
      </c>
      <c r="L4" s="381">
        <f>SUM(D4*1.5)</f>
        <v>77.625</v>
      </c>
      <c r="M4" s="381">
        <f>SUM((L4+(R4+(L4*S4))*(1+F4)))</f>
        <v>151.101</v>
      </c>
      <c r="N4" s="381">
        <f>SUM(D4*1.5)</f>
        <v>77.625</v>
      </c>
      <c r="O4" s="381">
        <f>SUM(N4+(R4+(N4*S4))*(1+F4))</f>
        <v>151.101</v>
      </c>
      <c r="P4" s="381">
        <f>SUM(D4*2)</f>
        <v>103.5</v>
      </c>
      <c r="Q4" s="381">
        <f>SUM((P4+(R4+(P4*S4))*(1+F4)))</f>
        <v>185.04899999999998</v>
      </c>
      <c r="R4" s="49">
        <v>25.26</v>
      </c>
      <c r="S4" s="49">
        <v>0.16</v>
      </c>
    </row>
    <row r="5" spans="1:19" ht="60">
      <c r="A5" s="398" t="s">
        <v>47</v>
      </c>
      <c r="B5" s="398" t="s">
        <v>48</v>
      </c>
      <c r="C5" s="399" t="s">
        <v>112</v>
      </c>
      <c r="D5" s="400" t="s">
        <v>49</v>
      </c>
      <c r="E5" s="400" t="s">
        <v>50</v>
      </c>
      <c r="F5" s="472" t="s">
        <v>51</v>
      </c>
      <c r="G5" s="400" t="s">
        <v>69</v>
      </c>
      <c r="H5" s="473" t="s">
        <v>114</v>
      </c>
      <c r="I5" s="474" t="s">
        <v>113</v>
      </c>
      <c r="J5" s="400" t="s">
        <v>68</v>
      </c>
      <c r="K5" s="442" t="s">
        <v>70</v>
      </c>
      <c r="L5" s="400" t="s">
        <v>52</v>
      </c>
      <c r="M5" s="442" t="s">
        <v>53</v>
      </c>
      <c r="N5" s="442" t="s">
        <v>54</v>
      </c>
      <c r="O5" s="400" t="s">
        <v>55</v>
      </c>
      <c r="P5" s="400" t="s">
        <v>66</v>
      </c>
      <c r="Q5" s="442" t="s">
        <v>56</v>
      </c>
    </row>
    <row r="6" spans="1:19" ht="240">
      <c r="A6" s="475" t="s">
        <v>71</v>
      </c>
      <c r="B6" s="405" t="s">
        <v>836</v>
      </c>
      <c r="C6" s="406" t="s">
        <v>398</v>
      </c>
      <c r="D6" s="404">
        <v>56</v>
      </c>
      <c r="E6" s="404">
        <v>55.72</v>
      </c>
      <c r="F6" s="147"/>
      <c r="G6" s="404">
        <f>SUM(D6:E6)*(1+F6)</f>
        <v>111.72</v>
      </c>
      <c r="H6" s="151"/>
      <c r="I6" s="151"/>
      <c r="J6" s="476">
        <f t="shared" ref="J6:J15" si="0">SUM(D6*1.5)</f>
        <v>84</v>
      </c>
      <c r="K6" s="476">
        <f t="shared" ref="K6:K12" si="1">SUM((J6+R6)*(1+F6))</f>
        <v>143.22999999999999</v>
      </c>
      <c r="L6" s="476">
        <f t="shared" ref="L6:L26" si="2">SUM(D6*1.5)</f>
        <v>84</v>
      </c>
      <c r="M6" s="476">
        <f t="shared" ref="M6:M12" si="3">SUM((L6+R6)*(1+F6))</f>
        <v>143.22999999999999</v>
      </c>
      <c r="N6" s="476">
        <f t="shared" ref="N6:N26" si="4">SUM(D6*1.5)</f>
        <v>84</v>
      </c>
      <c r="O6" s="476">
        <f t="shared" ref="O6:O12" si="5">SUM(R6+N6)*(1+F6)</f>
        <v>143.22999999999999</v>
      </c>
      <c r="P6" s="476">
        <f t="shared" ref="P6:P12" si="6">SUM(D6*1.5)</f>
        <v>84</v>
      </c>
      <c r="Q6" s="476">
        <f t="shared" ref="Q6:Q12" si="7">SUM((P6+R6)*(1+F6))</f>
        <v>143.22999999999999</v>
      </c>
      <c r="R6" s="76">
        <v>59.23</v>
      </c>
    </row>
    <row r="7" spans="1:19" ht="180">
      <c r="A7" s="424" t="s">
        <v>669</v>
      </c>
      <c r="B7" s="405" t="s">
        <v>837</v>
      </c>
      <c r="C7" s="406" t="s">
        <v>398</v>
      </c>
      <c r="D7" s="404">
        <v>56</v>
      </c>
      <c r="E7" s="404">
        <v>55.72</v>
      </c>
      <c r="F7" s="147"/>
      <c r="G7" s="404">
        <f t="shared" ref="G7:G25" si="8">SUM(D7:E7)*(1+F7)</f>
        <v>111.72</v>
      </c>
      <c r="H7" s="151"/>
      <c r="I7" s="151"/>
      <c r="J7" s="476">
        <f t="shared" si="0"/>
        <v>84</v>
      </c>
      <c r="K7" s="476">
        <f t="shared" si="1"/>
        <v>143.22999999999999</v>
      </c>
      <c r="L7" s="476">
        <f t="shared" si="2"/>
        <v>84</v>
      </c>
      <c r="M7" s="476">
        <f t="shared" si="3"/>
        <v>143.22999999999999</v>
      </c>
      <c r="N7" s="476">
        <f t="shared" si="4"/>
        <v>84</v>
      </c>
      <c r="O7" s="476">
        <f t="shared" si="5"/>
        <v>143.22999999999999</v>
      </c>
      <c r="P7" s="476">
        <f t="shared" si="6"/>
        <v>84</v>
      </c>
      <c r="Q7" s="476">
        <f t="shared" si="7"/>
        <v>143.22999999999999</v>
      </c>
      <c r="R7" s="76">
        <v>59.23</v>
      </c>
    </row>
    <row r="8" spans="1:19" ht="150">
      <c r="A8" s="477" t="s">
        <v>492</v>
      </c>
      <c r="B8" s="405" t="s">
        <v>838</v>
      </c>
      <c r="C8" s="406" t="s">
        <v>398</v>
      </c>
      <c r="D8" s="404">
        <v>56</v>
      </c>
      <c r="E8" s="404">
        <v>55.72</v>
      </c>
      <c r="F8" s="147"/>
      <c r="G8" s="404">
        <f>SUM(D8:E8)*(1+F8)</f>
        <v>111.72</v>
      </c>
      <c r="H8" s="151"/>
      <c r="I8" s="151"/>
      <c r="J8" s="476">
        <f t="shared" si="0"/>
        <v>84</v>
      </c>
      <c r="K8" s="476">
        <f t="shared" si="1"/>
        <v>143.22999999999999</v>
      </c>
      <c r="L8" s="476">
        <f t="shared" si="2"/>
        <v>84</v>
      </c>
      <c r="M8" s="476">
        <f t="shared" si="3"/>
        <v>143.22999999999999</v>
      </c>
      <c r="N8" s="476">
        <f t="shared" si="4"/>
        <v>84</v>
      </c>
      <c r="O8" s="476">
        <f t="shared" si="5"/>
        <v>143.22999999999999</v>
      </c>
      <c r="P8" s="476">
        <f t="shared" si="6"/>
        <v>84</v>
      </c>
      <c r="Q8" s="476">
        <f t="shared" si="7"/>
        <v>143.22999999999999</v>
      </c>
      <c r="R8" s="76">
        <v>59.23</v>
      </c>
    </row>
    <row r="9" spans="1:19" ht="165">
      <c r="A9" s="478" t="s">
        <v>605</v>
      </c>
      <c r="B9" s="479" t="s">
        <v>839</v>
      </c>
      <c r="C9" s="406" t="s">
        <v>398</v>
      </c>
      <c r="D9" s="404">
        <v>56</v>
      </c>
      <c r="E9" s="404">
        <v>55.72</v>
      </c>
      <c r="F9" s="147"/>
      <c r="G9" s="404">
        <f t="shared" si="8"/>
        <v>111.72</v>
      </c>
      <c r="H9" s="151"/>
      <c r="I9" s="151"/>
      <c r="J9" s="476">
        <f t="shared" si="0"/>
        <v>84</v>
      </c>
      <c r="K9" s="476">
        <f t="shared" si="1"/>
        <v>143.22999999999999</v>
      </c>
      <c r="L9" s="476">
        <f t="shared" si="2"/>
        <v>84</v>
      </c>
      <c r="M9" s="476">
        <f t="shared" si="3"/>
        <v>143.22999999999999</v>
      </c>
      <c r="N9" s="476">
        <f t="shared" si="4"/>
        <v>84</v>
      </c>
      <c r="O9" s="476">
        <f t="shared" si="5"/>
        <v>143.22999999999999</v>
      </c>
      <c r="P9" s="476">
        <f t="shared" si="6"/>
        <v>84</v>
      </c>
      <c r="Q9" s="476">
        <f t="shared" si="7"/>
        <v>143.22999999999999</v>
      </c>
      <c r="R9" s="76">
        <v>59.23</v>
      </c>
    </row>
    <row r="10" spans="1:19" ht="150.75" customHeight="1">
      <c r="A10" s="478" t="s">
        <v>460</v>
      </c>
      <c r="B10" s="479" t="s">
        <v>840</v>
      </c>
      <c r="C10" s="406" t="s">
        <v>398</v>
      </c>
      <c r="D10" s="404">
        <v>56</v>
      </c>
      <c r="E10" s="404">
        <v>55.72</v>
      </c>
      <c r="F10" s="147"/>
      <c r="G10" s="404">
        <f>SUM(D10:E10)*(1+F10)</f>
        <v>111.72</v>
      </c>
      <c r="H10" s="151"/>
      <c r="I10" s="151"/>
      <c r="J10" s="476">
        <f t="shared" si="0"/>
        <v>84</v>
      </c>
      <c r="K10" s="476">
        <f t="shared" si="1"/>
        <v>143.22999999999999</v>
      </c>
      <c r="L10" s="476">
        <f t="shared" si="2"/>
        <v>84</v>
      </c>
      <c r="M10" s="476">
        <f t="shared" si="3"/>
        <v>143.22999999999999</v>
      </c>
      <c r="N10" s="476">
        <f t="shared" si="4"/>
        <v>84</v>
      </c>
      <c r="O10" s="476">
        <f t="shared" si="5"/>
        <v>143.22999999999999</v>
      </c>
      <c r="P10" s="476">
        <f t="shared" si="6"/>
        <v>84</v>
      </c>
      <c r="Q10" s="476">
        <f t="shared" si="7"/>
        <v>143.22999999999999</v>
      </c>
      <c r="R10" s="76">
        <v>59.23</v>
      </c>
    </row>
    <row r="11" spans="1:19" ht="135">
      <c r="A11" s="480" t="s">
        <v>664</v>
      </c>
      <c r="B11" s="405" t="s">
        <v>841</v>
      </c>
      <c r="C11" s="406" t="s">
        <v>398</v>
      </c>
      <c r="D11" s="404">
        <v>56</v>
      </c>
      <c r="E11" s="404">
        <v>55.72</v>
      </c>
      <c r="F11" s="147"/>
      <c r="G11" s="404">
        <f t="shared" si="8"/>
        <v>111.72</v>
      </c>
      <c r="H11" s="151"/>
      <c r="I11" s="151"/>
      <c r="J11" s="476">
        <f t="shared" si="0"/>
        <v>84</v>
      </c>
      <c r="K11" s="476">
        <f t="shared" si="1"/>
        <v>143.22999999999999</v>
      </c>
      <c r="L11" s="476">
        <f t="shared" si="2"/>
        <v>84</v>
      </c>
      <c r="M11" s="476">
        <f t="shared" si="3"/>
        <v>143.22999999999999</v>
      </c>
      <c r="N11" s="476">
        <f t="shared" si="4"/>
        <v>84</v>
      </c>
      <c r="O11" s="476">
        <f t="shared" si="5"/>
        <v>143.22999999999999</v>
      </c>
      <c r="P11" s="476">
        <f t="shared" si="6"/>
        <v>84</v>
      </c>
      <c r="Q11" s="476">
        <f t="shared" si="7"/>
        <v>143.22999999999999</v>
      </c>
      <c r="R11" s="76">
        <v>59.23</v>
      </c>
    </row>
    <row r="12" spans="1:19" ht="150">
      <c r="A12" s="424" t="s">
        <v>665</v>
      </c>
      <c r="B12" s="405" t="s">
        <v>842</v>
      </c>
      <c r="C12" s="406" t="s">
        <v>398</v>
      </c>
      <c r="D12" s="404">
        <v>56</v>
      </c>
      <c r="E12" s="404">
        <v>55.72</v>
      </c>
      <c r="F12" s="147"/>
      <c r="G12" s="404">
        <f t="shared" si="8"/>
        <v>111.72</v>
      </c>
      <c r="H12" s="151"/>
      <c r="I12" s="151"/>
      <c r="J12" s="476">
        <f t="shared" si="0"/>
        <v>84</v>
      </c>
      <c r="K12" s="476">
        <f t="shared" si="1"/>
        <v>143.22999999999999</v>
      </c>
      <c r="L12" s="476">
        <f t="shared" si="2"/>
        <v>84</v>
      </c>
      <c r="M12" s="476">
        <f t="shared" si="3"/>
        <v>143.22999999999999</v>
      </c>
      <c r="N12" s="476">
        <f t="shared" si="4"/>
        <v>84</v>
      </c>
      <c r="O12" s="476">
        <f t="shared" si="5"/>
        <v>143.22999999999999</v>
      </c>
      <c r="P12" s="476">
        <f t="shared" si="6"/>
        <v>84</v>
      </c>
      <c r="Q12" s="476">
        <f t="shared" si="7"/>
        <v>143.22999999999999</v>
      </c>
      <c r="R12" s="49">
        <v>59.23</v>
      </c>
    </row>
    <row r="13" spans="1:19" ht="135">
      <c r="A13" s="424" t="s">
        <v>663</v>
      </c>
      <c r="B13" s="405" t="s">
        <v>843</v>
      </c>
      <c r="C13" s="410" t="s">
        <v>463</v>
      </c>
      <c r="D13" s="404">
        <v>32.4</v>
      </c>
      <c r="E13" s="404">
        <v>16.100000000000001</v>
      </c>
      <c r="F13" s="147"/>
      <c r="G13" s="404">
        <f t="shared" si="8"/>
        <v>48.5</v>
      </c>
      <c r="H13" s="151"/>
      <c r="I13" s="151"/>
      <c r="J13" s="476">
        <f t="shared" si="0"/>
        <v>48.599999999999994</v>
      </c>
      <c r="K13" s="476">
        <f>SUM((J13+E13)*(1+F13))</f>
        <v>64.699999999999989</v>
      </c>
      <c r="L13" s="476">
        <f t="shared" si="2"/>
        <v>48.599999999999994</v>
      </c>
      <c r="M13" s="476">
        <f>SUM((L13+E13)*(1+F13))</f>
        <v>64.699999999999989</v>
      </c>
      <c r="N13" s="476">
        <f t="shared" si="4"/>
        <v>48.599999999999994</v>
      </c>
      <c r="O13" s="476">
        <f>SUM((N13+E13)*(1+F13))</f>
        <v>64.699999999999989</v>
      </c>
      <c r="P13" s="476">
        <f>SUM(D13*2)</f>
        <v>64.8</v>
      </c>
      <c r="Q13" s="476">
        <f>SUM((P13+E13)*(1+F13))</f>
        <v>80.900000000000006</v>
      </c>
      <c r="R13" s="76">
        <v>16.100000000000001</v>
      </c>
    </row>
    <row r="14" spans="1:19" ht="105">
      <c r="A14" s="424" t="s">
        <v>662</v>
      </c>
      <c r="B14" s="405" t="s">
        <v>845</v>
      </c>
      <c r="C14" s="406" t="s">
        <v>398</v>
      </c>
      <c r="D14" s="404">
        <v>56</v>
      </c>
      <c r="E14" s="404">
        <v>55.72</v>
      </c>
      <c r="F14" s="147"/>
      <c r="G14" s="404">
        <f t="shared" si="8"/>
        <v>111.72</v>
      </c>
      <c r="H14" s="151"/>
      <c r="I14" s="151"/>
      <c r="J14" s="476">
        <f t="shared" si="0"/>
        <v>84</v>
      </c>
      <c r="K14" s="476">
        <f>SUM((J14+R14)*(1+F14))</f>
        <v>143.22999999999999</v>
      </c>
      <c r="L14" s="476">
        <f t="shared" si="2"/>
        <v>84</v>
      </c>
      <c r="M14" s="476">
        <f>SUM((L14+R14)*(1+F14))</f>
        <v>143.22999999999999</v>
      </c>
      <c r="N14" s="476">
        <f t="shared" si="4"/>
        <v>84</v>
      </c>
      <c r="O14" s="476">
        <f>SUM(R14+N14)*(1+F14)</f>
        <v>143.22999999999999</v>
      </c>
      <c r="P14" s="476">
        <f>SUM(D14*1.5)</f>
        <v>84</v>
      </c>
      <c r="Q14" s="476">
        <f>SUM((P14+R14)*(1+F14))</f>
        <v>143.22999999999999</v>
      </c>
      <c r="R14" s="49">
        <v>59.23</v>
      </c>
    </row>
    <row r="15" spans="1:19" ht="105">
      <c r="A15" s="424" t="s">
        <v>661</v>
      </c>
      <c r="B15" s="405" t="s">
        <v>844</v>
      </c>
      <c r="C15" s="403" t="s">
        <v>110</v>
      </c>
      <c r="D15" s="404">
        <v>32.4</v>
      </c>
      <c r="E15" s="404">
        <v>16.100000000000001</v>
      </c>
      <c r="F15" s="147"/>
      <c r="G15" s="404">
        <f t="shared" si="8"/>
        <v>48.5</v>
      </c>
      <c r="H15" s="151"/>
      <c r="I15" s="151"/>
      <c r="J15" s="476">
        <f t="shared" si="0"/>
        <v>48.599999999999994</v>
      </c>
      <c r="K15" s="476">
        <f>SUM((J15+E15)*(1+F15))</f>
        <v>64.699999999999989</v>
      </c>
      <c r="L15" s="476">
        <f t="shared" si="2"/>
        <v>48.599999999999994</v>
      </c>
      <c r="M15" s="476">
        <f>SUM((L15+E15)*(1+F15))</f>
        <v>64.699999999999989</v>
      </c>
      <c r="N15" s="476">
        <f t="shared" si="4"/>
        <v>48.599999999999994</v>
      </c>
      <c r="O15" s="476">
        <f>SUM((N15+E15)*(1+F15))</f>
        <v>64.699999999999989</v>
      </c>
      <c r="P15" s="476">
        <f>SUM(D15*2)</f>
        <v>64.8</v>
      </c>
      <c r="Q15" s="476">
        <f>SUM((P15+E15)*(1+F15))</f>
        <v>80.900000000000006</v>
      </c>
      <c r="R15" s="76">
        <v>16.100000000000001</v>
      </c>
    </row>
    <row r="16" spans="1:19" ht="150">
      <c r="A16" s="424" t="s">
        <v>667</v>
      </c>
      <c r="B16" s="405" t="s">
        <v>846</v>
      </c>
      <c r="C16" s="406" t="s">
        <v>398</v>
      </c>
      <c r="D16" s="404">
        <v>56</v>
      </c>
      <c r="E16" s="404">
        <v>55.72</v>
      </c>
      <c r="F16" s="147"/>
      <c r="G16" s="404">
        <f>SUM(D16:E16)*(1+F16)</f>
        <v>111.72</v>
      </c>
      <c r="H16" s="151"/>
      <c r="I16" s="151"/>
      <c r="J16" s="476">
        <f t="shared" ref="J16:J22" si="9">SUM(D16*1.5)</f>
        <v>84</v>
      </c>
      <c r="K16" s="476">
        <f t="shared" ref="K16:K21" si="10">SUM((J16+R16)*(1+F16))</f>
        <v>143.22999999999999</v>
      </c>
      <c r="L16" s="476">
        <f t="shared" si="2"/>
        <v>84</v>
      </c>
      <c r="M16" s="476">
        <f t="shared" ref="M16:M21" si="11">SUM((L16+R16)*(1+F16))</f>
        <v>143.22999999999999</v>
      </c>
      <c r="N16" s="476">
        <f t="shared" si="4"/>
        <v>84</v>
      </c>
      <c r="O16" s="476">
        <f t="shared" ref="O16:O21" si="12">SUM(R16+N16)*(1+F16)</f>
        <v>143.22999999999999</v>
      </c>
      <c r="P16" s="476">
        <f t="shared" ref="P16:P22" si="13">SUM(D16*1.5)</f>
        <v>84</v>
      </c>
      <c r="Q16" s="476">
        <f t="shared" ref="Q16:Q21" si="14">SUM((P16+R16)*(1+F16))</f>
        <v>143.22999999999999</v>
      </c>
      <c r="R16" s="76">
        <v>59.23</v>
      </c>
    </row>
    <row r="17" spans="1:19" ht="135">
      <c r="A17" s="424" t="s">
        <v>666</v>
      </c>
      <c r="B17" s="405" t="s">
        <v>847</v>
      </c>
      <c r="C17" s="406" t="s">
        <v>398</v>
      </c>
      <c r="D17" s="404">
        <v>56</v>
      </c>
      <c r="E17" s="404">
        <v>55.72</v>
      </c>
      <c r="F17" s="147"/>
      <c r="G17" s="404">
        <f>SUM(D17:E17)*(1+F17)</f>
        <v>111.72</v>
      </c>
      <c r="H17" s="151"/>
      <c r="I17" s="151"/>
      <c r="J17" s="476">
        <f t="shared" si="9"/>
        <v>84</v>
      </c>
      <c r="K17" s="476">
        <f t="shared" si="10"/>
        <v>143.22999999999999</v>
      </c>
      <c r="L17" s="476">
        <f t="shared" si="2"/>
        <v>84</v>
      </c>
      <c r="M17" s="476">
        <f t="shared" si="11"/>
        <v>143.22999999999999</v>
      </c>
      <c r="N17" s="476">
        <f t="shared" si="4"/>
        <v>84</v>
      </c>
      <c r="O17" s="476">
        <f t="shared" si="12"/>
        <v>143.22999999999999</v>
      </c>
      <c r="P17" s="476">
        <f t="shared" si="13"/>
        <v>84</v>
      </c>
      <c r="Q17" s="476">
        <f t="shared" si="14"/>
        <v>143.22999999999999</v>
      </c>
      <c r="R17" s="76">
        <v>59.23</v>
      </c>
    </row>
    <row r="18" spans="1:19" ht="150">
      <c r="A18" s="424" t="s">
        <v>395</v>
      </c>
      <c r="B18" s="405" t="s">
        <v>848</v>
      </c>
      <c r="C18" s="406" t="s">
        <v>398</v>
      </c>
      <c r="D18" s="404">
        <v>56</v>
      </c>
      <c r="E18" s="404">
        <v>55.72</v>
      </c>
      <c r="F18" s="147"/>
      <c r="G18" s="404">
        <f>SUM(D18:E18)*(1+F18)</f>
        <v>111.72</v>
      </c>
      <c r="H18" s="151"/>
      <c r="I18" s="151"/>
      <c r="J18" s="476">
        <f t="shared" si="9"/>
        <v>84</v>
      </c>
      <c r="K18" s="476">
        <f t="shared" si="10"/>
        <v>143.22999999999999</v>
      </c>
      <c r="L18" s="476">
        <f t="shared" si="2"/>
        <v>84</v>
      </c>
      <c r="M18" s="476">
        <f t="shared" si="11"/>
        <v>143.22999999999999</v>
      </c>
      <c r="N18" s="476">
        <f t="shared" si="4"/>
        <v>84</v>
      </c>
      <c r="O18" s="476">
        <f t="shared" si="12"/>
        <v>143.22999999999999</v>
      </c>
      <c r="P18" s="476">
        <f t="shared" si="13"/>
        <v>84</v>
      </c>
      <c r="Q18" s="476">
        <f t="shared" si="14"/>
        <v>143.22999999999999</v>
      </c>
      <c r="R18" s="76">
        <v>59.23</v>
      </c>
    </row>
    <row r="19" spans="1:19" ht="135">
      <c r="A19" s="477" t="s">
        <v>668</v>
      </c>
      <c r="B19" s="405" t="s">
        <v>849</v>
      </c>
      <c r="C19" s="406" t="s">
        <v>398</v>
      </c>
      <c r="D19" s="404">
        <v>56</v>
      </c>
      <c r="E19" s="404">
        <v>55.72</v>
      </c>
      <c r="F19" s="147"/>
      <c r="G19" s="404">
        <f>SUM(D19:E19)*(1+F19)</f>
        <v>111.72</v>
      </c>
      <c r="H19" s="151"/>
      <c r="I19" s="151"/>
      <c r="J19" s="476">
        <f t="shared" si="9"/>
        <v>84</v>
      </c>
      <c r="K19" s="476">
        <f t="shared" si="10"/>
        <v>143.22999999999999</v>
      </c>
      <c r="L19" s="476">
        <f t="shared" si="2"/>
        <v>84</v>
      </c>
      <c r="M19" s="476">
        <f t="shared" si="11"/>
        <v>143.22999999999999</v>
      </c>
      <c r="N19" s="476">
        <f t="shared" si="4"/>
        <v>84</v>
      </c>
      <c r="O19" s="476">
        <f t="shared" si="12"/>
        <v>143.22999999999999</v>
      </c>
      <c r="P19" s="476">
        <f t="shared" si="13"/>
        <v>84</v>
      </c>
      <c r="Q19" s="476">
        <f t="shared" si="14"/>
        <v>143.22999999999999</v>
      </c>
      <c r="R19" s="76">
        <v>59.23</v>
      </c>
    </row>
    <row r="20" spans="1:19" ht="150">
      <c r="A20" s="481" t="s">
        <v>394</v>
      </c>
      <c r="B20" s="405" t="s">
        <v>821</v>
      </c>
      <c r="C20" s="406" t="s">
        <v>398</v>
      </c>
      <c r="D20" s="404">
        <v>56</v>
      </c>
      <c r="E20" s="404">
        <v>55.72</v>
      </c>
      <c r="F20" s="147"/>
      <c r="G20" s="404">
        <f t="shared" si="8"/>
        <v>111.72</v>
      </c>
      <c r="H20" s="151"/>
      <c r="I20" s="151"/>
      <c r="J20" s="476">
        <f t="shared" si="9"/>
        <v>84</v>
      </c>
      <c r="K20" s="476">
        <f t="shared" si="10"/>
        <v>143.22999999999999</v>
      </c>
      <c r="L20" s="476">
        <f t="shared" si="2"/>
        <v>84</v>
      </c>
      <c r="M20" s="476">
        <f t="shared" si="11"/>
        <v>143.22999999999999</v>
      </c>
      <c r="N20" s="476">
        <f t="shared" si="4"/>
        <v>84</v>
      </c>
      <c r="O20" s="476">
        <f t="shared" si="12"/>
        <v>143.22999999999999</v>
      </c>
      <c r="P20" s="476">
        <f t="shared" si="13"/>
        <v>84</v>
      </c>
      <c r="Q20" s="476">
        <f t="shared" si="14"/>
        <v>143.22999999999999</v>
      </c>
      <c r="R20" s="76">
        <v>59.23</v>
      </c>
    </row>
    <row r="21" spans="1:19" ht="135">
      <c r="A21" s="407" t="s">
        <v>403</v>
      </c>
      <c r="B21" s="405" t="s">
        <v>832</v>
      </c>
      <c r="C21" s="406" t="s">
        <v>398</v>
      </c>
      <c r="D21" s="404">
        <v>56</v>
      </c>
      <c r="E21" s="404">
        <v>55.72</v>
      </c>
      <c r="F21" s="147"/>
      <c r="G21" s="404">
        <f t="shared" si="8"/>
        <v>111.72</v>
      </c>
      <c r="H21" s="151"/>
      <c r="I21" s="151"/>
      <c r="J21" s="476">
        <f t="shared" si="9"/>
        <v>84</v>
      </c>
      <c r="K21" s="476">
        <f t="shared" si="10"/>
        <v>143.22999999999999</v>
      </c>
      <c r="L21" s="476">
        <f t="shared" si="2"/>
        <v>84</v>
      </c>
      <c r="M21" s="476">
        <f t="shared" si="11"/>
        <v>143.22999999999999</v>
      </c>
      <c r="N21" s="476">
        <f t="shared" si="4"/>
        <v>84</v>
      </c>
      <c r="O21" s="476">
        <f t="shared" si="12"/>
        <v>143.22999999999999</v>
      </c>
      <c r="P21" s="476">
        <f t="shared" si="13"/>
        <v>84</v>
      </c>
      <c r="Q21" s="476">
        <f t="shared" si="14"/>
        <v>143.22999999999999</v>
      </c>
      <c r="R21" s="76">
        <v>59.23</v>
      </c>
    </row>
    <row r="22" spans="1:19" ht="135">
      <c r="A22" s="406" t="s">
        <v>404</v>
      </c>
      <c r="B22" s="405" t="s">
        <v>832</v>
      </c>
      <c r="C22" s="406" t="s">
        <v>396</v>
      </c>
      <c r="D22" s="404">
        <v>57.41</v>
      </c>
      <c r="E22" s="404">
        <f>SUM(R22+(D22*S22))</f>
        <v>31.461199999999998</v>
      </c>
      <c r="F22" s="147"/>
      <c r="G22" s="404">
        <f t="shared" si="8"/>
        <v>88.871199999999988</v>
      </c>
      <c r="H22" s="151"/>
      <c r="I22" s="151"/>
      <c r="J22" s="476">
        <f t="shared" si="9"/>
        <v>86.114999999999995</v>
      </c>
      <c r="K22" s="476">
        <f>SUM((J22+(R22+(J22*S22)))*(1+F22))</f>
        <v>126.76179999999999</v>
      </c>
      <c r="L22" s="476">
        <f t="shared" si="2"/>
        <v>86.114999999999995</v>
      </c>
      <c r="M22" s="476">
        <f>SUM((L22+(R22+(L22*S22)))*(1+F22))</f>
        <v>126.76179999999999</v>
      </c>
      <c r="N22" s="476">
        <f t="shared" si="4"/>
        <v>86.114999999999995</v>
      </c>
      <c r="O22" s="476">
        <f>SUM((N22+(R22+(N22*S22)))*(1+F22))</f>
        <v>126.76179999999999</v>
      </c>
      <c r="P22" s="476">
        <f t="shared" si="13"/>
        <v>86.114999999999995</v>
      </c>
      <c r="Q22" s="476">
        <f>SUM((P22+(R22+(P22*S22)))*(1+F22))</f>
        <v>126.76179999999999</v>
      </c>
      <c r="R22" s="76">
        <v>13.09</v>
      </c>
      <c r="S22" s="49">
        <v>0.32</v>
      </c>
    </row>
    <row r="23" spans="1:19" ht="255.75" customHeight="1">
      <c r="A23" s="431" t="s">
        <v>72</v>
      </c>
      <c r="B23" s="479" t="s">
        <v>831</v>
      </c>
      <c r="C23" s="482" t="s">
        <v>134</v>
      </c>
      <c r="D23" s="404">
        <v>64.81</v>
      </c>
      <c r="E23" s="404">
        <v>49.18</v>
      </c>
      <c r="F23" s="147"/>
      <c r="G23" s="404">
        <f>SUM(D23:E23)*(1+F23)</f>
        <v>113.99000000000001</v>
      </c>
      <c r="H23" s="151"/>
      <c r="I23" s="151"/>
      <c r="J23" s="476">
        <f>SUM(D23*1.5)</f>
        <v>97.215000000000003</v>
      </c>
      <c r="K23" s="476">
        <f>SUM((J23+E23)*(1+F23))</f>
        <v>146.39500000000001</v>
      </c>
      <c r="L23" s="476">
        <f t="shared" si="2"/>
        <v>97.215000000000003</v>
      </c>
      <c r="M23" s="476">
        <f>SUM((L23+E23)*(1+F23))</f>
        <v>146.39500000000001</v>
      </c>
      <c r="N23" s="476">
        <f t="shared" si="4"/>
        <v>97.215000000000003</v>
      </c>
      <c r="O23" s="476">
        <f>SUM(E23+N23)*(1+F23)</f>
        <v>146.39500000000001</v>
      </c>
      <c r="P23" s="476">
        <f>SUM(D23*1.5)</f>
        <v>97.215000000000003</v>
      </c>
      <c r="Q23" s="476">
        <f>SUM((P23+E23)*(1+F23))</f>
        <v>146.39500000000001</v>
      </c>
    </row>
    <row r="24" spans="1:19" ht="274.5" customHeight="1">
      <c r="A24" s="432" t="s">
        <v>73</v>
      </c>
      <c r="B24" s="479" t="s">
        <v>833</v>
      </c>
      <c r="C24" s="483" t="s">
        <v>117</v>
      </c>
      <c r="D24" s="404">
        <v>41.5</v>
      </c>
      <c r="E24" s="404">
        <v>13.5</v>
      </c>
      <c r="F24" s="147"/>
      <c r="G24" s="404">
        <f t="shared" si="8"/>
        <v>55</v>
      </c>
      <c r="H24" s="151"/>
      <c r="I24" s="151"/>
      <c r="J24" s="476">
        <f>SUM(D24*1.5)</f>
        <v>62.25</v>
      </c>
      <c r="K24" s="476">
        <f>SUM((J24+E24)*(1+F24))</f>
        <v>75.75</v>
      </c>
      <c r="L24" s="476">
        <f t="shared" si="2"/>
        <v>62.25</v>
      </c>
      <c r="M24" s="476">
        <f>SUM((L24+E24)*(1+F24))</f>
        <v>75.75</v>
      </c>
      <c r="N24" s="476">
        <f t="shared" si="4"/>
        <v>62.25</v>
      </c>
      <c r="O24" s="476">
        <f>SUM(E24+N24)*(1+F24)</f>
        <v>75.75</v>
      </c>
      <c r="P24" s="476">
        <f>SUM(D24*1.5)</f>
        <v>62.25</v>
      </c>
      <c r="Q24" s="476">
        <f>SUM((P24+E24)*(1+F24))</f>
        <v>75.75</v>
      </c>
    </row>
    <row r="25" spans="1:19" ht="225">
      <c r="A25" s="431" t="s">
        <v>400</v>
      </c>
      <c r="B25" s="479" t="s">
        <v>834</v>
      </c>
      <c r="C25" s="484" t="s">
        <v>134</v>
      </c>
      <c r="D25" s="404">
        <v>64.81</v>
      </c>
      <c r="E25" s="404">
        <v>49.18</v>
      </c>
      <c r="F25" s="161"/>
      <c r="G25" s="391">
        <f t="shared" si="8"/>
        <v>113.99000000000001</v>
      </c>
      <c r="H25" s="151"/>
      <c r="I25" s="151"/>
      <c r="J25" s="476">
        <f>SUM(D25*1.5)</f>
        <v>97.215000000000003</v>
      </c>
      <c r="K25" s="476">
        <f>SUM((J25+E25)*(1+F25))</f>
        <v>146.39500000000001</v>
      </c>
      <c r="L25" s="476">
        <f t="shared" si="2"/>
        <v>97.215000000000003</v>
      </c>
      <c r="M25" s="476">
        <f>SUM((L25+E25)*(1+F25))</f>
        <v>146.39500000000001</v>
      </c>
      <c r="N25" s="476">
        <f t="shared" si="4"/>
        <v>97.215000000000003</v>
      </c>
      <c r="O25" s="476">
        <f>SUM(E25+N25)*(1+F25)</f>
        <v>146.39500000000001</v>
      </c>
      <c r="P25" s="476">
        <f>SUM(D25*1.5)</f>
        <v>97.215000000000003</v>
      </c>
      <c r="Q25" s="476">
        <f>SUM((P25+E25)*(1+F25))</f>
        <v>146.39500000000001</v>
      </c>
    </row>
    <row r="26" spans="1:19" ht="244.5" customHeight="1">
      <c r="A26" s="431" t="s">
        <v>401</v>
      </c>
      <c r="B26" s="479" t="s">
        <v>835</v>
      </c>
      <c r="C26" s="484" t="s">
        <v>134</v>
      </c>
      <c r="D26" s="404">
        <v>64.81</v>
      </c>
      <c r="E26" s="404">
        <v>49.18</v>
      </c>
      <c r="F26" s="161"/>
      <c r="G26" s="391">
        <f>SUM(D26:E26)*(1+F26)</f>
        <v>113.99000000000001</v>
      </c>
      <c r="H26" s="151"/>
      <c r="I26" s="151"/>
      <c r="J26" s="476">
        <f>SUM(D26*1.5)</f>
        <v>97.215000000000003</v>
      </c>
      <c r="K26" s="476">
        <f>SUM((J26+E26)*(1+F26))</f>
        <v>146.39500000000001</v>
      </c>
      <c r="L26" s="476">
        <f t="shared" si="2"/>
        <v>97.215000000000003</v>
      </c>
      <c r="M26" s="476">
        <f>SUM((L26+E26)*(1+F26))</f>
        <v>146.39500000000001</v>
      </c>
      <c r="N26" s="476">
        <f t="shared" si="4"/>
        <v>97.215000000000003</v>
      </c>
      <c r="O26" s="476">
        <f>SUM(E26+N26)*(1+F26)</f>
        <v>146.39500000000001</v>
      </c>
      <c r="P26" s="476">
        <f>SUM(D26*1.5)</f>
        <v>97.215000000000003</v>
      </c>
      <c r="Q26" s="476">
        <f>SUM((P26+E26)*(1+F26))</f>
        <v>146.39500000000001</v>
      </c>
    </row>
    <row r="27" spans="1:19" ht="64.5">
      <c r="A27" s="432" t="s">
        <v>65</v>
      </c>
      <c r="B27" s="402" t="s">
        <v>830</v>
      </c>
      <c r="C27" s="433"/>
      <c r="D27" s="433"/>
      <c r="E27" s="433"/>
      <c r="F27" s="452"/>
      <c r="G27" s="157"/>
      <c r="H27" s="151"/>
      <c r="I27" s="151"/>
      <c r="J27" s="433"/>
      <c r="K27" s="391">
        <f>SUM(G27*1.5)</f>
        <v>0</v>
      </c>
      <c r="L27" s="444"/>
      <c r="M27" s="391">
        <f>SUM(G27*1.5)</f>
        <v>0</v>
      </c>
      <c r="N27" s="444"/>
      <c r="O27" s="391">
        <f>SUM(G27*1.5)</f>
        <v>0</v>
      </c>
      <c r="P27" s="444"/>
      <c r="Q27" s="391">
        <f>SUM(G27*2)</f>
        <v>0</v>
      </c>
    </row>
    <row r="28" spans="1:19" ht="166.5">
      <c r="A28" s="434" t="s">
        <v>61</v>
      </c>
      <c r="B28" s="402" t="s">
        <v>828</v>
      </c>
      <c r="C28" s="433"/>
      <c r="D28" s="433"/>
      <c r="E28" s="433"/>
      <c r="F28" s="452"/>
      <c r="G28" s="157"/>
      <c r="H28" s="151"/>
      <c r="I28" s="151"/>
      <c r="J28" s="433"/>
      <c r="K28" s="391">
        <f t="shared" ref="K28:K35" si="15">SUM(G28*1.5)</f>
        <v>0</v>
      </c>
      <c r="L28" s="444"/>
      <c r="M28" s="391">
        <f t="shared" ref="M28:M35" si="16">SUM(G28*1.5)</f>
        <v>0</v>
      </c>
      <c r="N28" s="444"/>
      <c r="O28" s="391">
        <f t="shared" ref="O28:O35" si="17">SUM(G28*1.5)</f>
        <v>0</v>
      </c>
      <c r="P28" s="444"/>
      <c r="Q28" s="391">
        <f t="shared" ref="Q28:Q35" si="18">SUM(G28*2)</f>
        <v>0</v>
      </c>
    </row>
    <row r="29" spans="1:19" ht="64.5">
      <c r="A29" s="432" t="s">
        <v>62</v>
      </c>
      <c r="B29" s="402" t="s">
        <v>827</v>
      </c>
      <c r="C29" s="433"/>
      <c r="D29" s="433"/>
      <c r="E29" s="433"/>
      <c r="F29" s="452"/>
      <c r="G29" s="157"/>
      <c r="H29" s="151"/>
      <c r="I29" s="151"/>
      <c r="J29" s="433"/>
      <c r="K29" s="391">
        <f t="shared" si="15"/>
        <v>0</v>
      </c>
      <c r="L29" s="444"/>
      <c r="M29" s="391">
        <f t="shared" si="16"/>
        <v>0</v>
      </c>
      <c r="N29" s="444"/>
      <c r="O29" s="391">
        <f t="shared" si="17"/>
        <v>0</v>
      </c>
      <c r="P29" s="444"/>
      <c r="Q29" s="391">
        <f t="shared" si="18"/>
        <v>0</v>
      </c>
    </row>
    <row r="30" spans="1:19" ht="102.75">
      <c r="A30" s="485" t="s">
        <v>98</v>
      </c>
      <c r="B30" s="414" t="s">
        <v>826</v>
      </c>
      <c r="C30" s="433"/>
      <c r="D30" s="433"/>
      <c r="E30" s="433"/>
      <c r="F30" s="452"/>
      <c r="G30" s="157"/>
      <c r="H30" s="151"/>
      <c r="I30" s="151"/>
      <c r="J30" s="433"/>
      <c r="K30" s="391">
        <f t="shared" si="15"/>
        <v>0</v>
      </c>
      <c r="L30" s="444"/>
      <c r="M30" s="391">
        <f t="shared" si="16"/>
        <v>0</v>
      </c>
      <c r="N30" s="444"/>
      <c r="O30" s="391">
        <f t="shared" si="17"/>
        <v>0</v>
      </c>
      <c r="P30" s="444"/>
      <c r="Q30" s="391">
        <f t="shared" si="18"/>
        <v>0</v>
      </c>
    </row>
    <row r="31" spans="1:19" ht="129" thickBot="1">
      <c r="A31" s="486" t="s">
        <v>461</v>
      </c>
      <c r="B31" s="438" t="s">
        <v>825</v>
      </c>
      <c r="C31" s="433"/>
      <c r="D31" s="433"/>
      <c r="E31" s="433"/>
      <c r="F31" s="452"/>
      <c r="G31" s="157"/>
      <c r="H31" s="151"/>
      <c r="I31" s="151"/>
      <c r="J31" s="433"/>
      <c r="K31" s="391">
        <f t="shared" si="15"/>
        <v>0</v>
      </c>
      <c r="L31" s="444"/>
      <c r="M31" s="391">
        <f t="shared" si="16"/>
        <v>0</v>
      </c>
      <c r="N31" s="444"/>
      <c r="O31" s="391">
        <f t="shared" si="17"/>
        <v>0</v>
      </c>
      <c r="P31" s="444"/>
      <c r="Q31" s="391">
        <f t="shared" si="18"/>
        <v>0</v>
      </c>
    </row>
    <row r="32" spans="1:19" ht="90.75" thickTop="1">
      <c r="A32" s="485" t="s">
        <v>99</v>
      </c>
      <c r="B32" s="422" t="s">
        <v>698</v>
      </c>
      <c r="C32" s="433"/>
      <c r="D32" s="433"/>
      <c r="E32" s="433"/>
      <c r="F32" s="452"/>
      <c r="G32" s="157"/>
      <c r="H32" s="151"/>
      <c r="I32" s="151"/>
      <c r="J32" s="433"/>
      <c r="K32" s="391">
        <f t="shared" si="15"/>
        <v>0</v>
      </c>
      <c r="L32" s="444"/>
      <c r="M32" s="391">
        <f t="shared" si="16"/>
        <v>0</v>
      </c>
      <c r="N32" s="444"/>
      <c r="O32" s="391">
        <f t="shared" si="17"/>
        <v>0</v>
      </c>
      <c r="P32" s="444"/>
      <c r="Q32" s="391">
        <f t="shared" si="18"/>
        <v>0</v>
      </c>
    </row>
    <row r="33" spans="1:17">
      <c r="A33" s="432" t="s">
        <v>64</v>
      </c>
      <c r="B33" s="200"/>
      <c r="C33" s="433"/>
      <c r="D33" s="433"/>
      <c r="E33" s="433"/>
      <c r="F33" s="452"/>
      <c r="G33" s="444"/>
      <c r="H33" s="433"/>
      <c r="I33" s="433"/>
      <c r="J33" s="433"/>
      <c r="K33" s="444"/>
      <c r="L33" s="444"/>
      <c r="M33" s="444"/>
      <c r="N33" s="444"/>
      <c r="O33" s="444"/>
      <c r="P33" s="444"/>
      <c r="Q33" s="444"/>
    </row>
    <row r="34" spans="1:17" ht="15.75" thickBot="1">
      <c r="A34" s="432" t="s">
        <v>63</v>
      </c>
      <c r="B34" s="203"/>
      <c r="C34" s="433"/>
      <c r="D34" s="433"/>
      <c r="E34" s="433"/>
      <c r="F34" s="452"/>
      <c r="G34" s="444"/>
      <c r="H34" s="433"/>
      <c r="I34" s="433"/>
      <c r="J34" s="433"/>
      <c r="K34" s="444"/>
      <c r="L34" s="444"/>
      <c r="M34" s="444"/>
      <c r="N34" s="444"/>
      <c r="O34" s="444"/>
      <c r="P34" s="444"/>
      <c r="Q34" s="444"/>
    </row>
    <row r="35" spans="1:17" ht="90">
      <c r="A35" s="485" t="s">
        <v>100</v>
      </c>
      <c r="B35" s="422" t="s">
        <v>699</v>
      </c>
      <c r="C35" s="433"/>
      <c r="D35" s="433"/>
      <c r="E35" s="433"/>
      <c r="F35" s="452"/>
      <c r="G35" s="157"/>
      <c r="H35" s="151"/>
      <c r="I35" s="151"/>
      <c r="J35" s="433"/>
      <c r="K35" s="391">
        <f t="shared" si="15"/>
        <v>0</v>
      </c>
      <c r="L35" s="444"/>
      <c r="M35" s="391">
        <f t="shared" si="16"/>
        <v>0</v>
      </c>
      <c r="N35" s="444"/>
      <c r="O35" s="391">
        <f t="shared" si="17"/>
        <v>0</v>
      </c>
      <c r="P35" s="444"/>
      <c r="Q35" s="391">
        <f t="shared" si="18"/>
        <v>0</v>
      </c>
    </row>
    <row r="36" spans="1:17">
      <c r="A36" s="432" t="s">
        <v>64</v>
      </c>
      <c r="B36" s="488"/>
      <c r="C36" s="433"/>
      <c r="D36" s="433"/>
      <c r="E36" s="433"/>
      <c r="F36" s="452"/>
      <c r="G36" s="444"/>
      <c r="H36" s="433"/>
      <c r="I36" s="433"/>
      <c r="J36" s="433"/>
      <c r="K36" s="444"/>
      <c r="L36" s="444"/>
      <c r="M36" s="444"/>
      <c r="N36" s="444"/>
      <c r="O36" s="444"/>
      <c r="P36" s="444"/>
      <c r="Q36" s="444"/>
    </row>
    <row r="37" spans="1:17">
      <c r="A37" s="432" t="s">
        <v>63</v>
      </c>
      <c r="B37" s="488"/>
      <c r="C37" s="433"/>
      <c r="D37" s="433"/>
      <c r="E37" s="433"/>
      <c r="F37" s="452"/>
      <c r="G37" s="444"/>
      <c r="H37" s="433"/>
      <c r="I37" s="433"/>
      <c r="J37" s="433"/>
      <c r="K37" s="444"/>
      <c r="L37" s="444"/>
      <c r="M37" s="444"/>
      <c r="N37" s="444"/>
      <c r="O37" s="444"/>
      <c r="P37" s="444"/>
      <c r="Q37" s="444"/>
    </row>
  </sheetData>
  <sheetProtection algorithmName="SHA-512" hashValue="NFsBNJMg5UF4eOzW3NpPoN9H1EraTj5zibxiRuWG+n1JlE78/4GNJEJH/3awFpgwDKz48t0qs7z4izZPCTdiig==" saltValue="Ce9Hsx9BvilqK8+NUbrxMQ==" spinCount="100000" sheet="1" objects="1" scenarios="1"/>
  <mergeCells count="2">
    <mergeCell ref="A1:B1"/>
    <mergeCell ref="A3:Q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65"/>
  <sheetViews>
    <sheetView zoomScale="70" zoomScaleNormal="70" workbookViewId="0">
      <selection activeCell="D69" sqref="D69"/>
    </sheetView>
  </sheetViews>
  <sheetFormatPr defaultColWidth="9.28515625" defaultRowHeight="15"/>
  <cols>
    <col min="1" max="1" width="51.28515625" style="59" customWidth="1"/>
    <col min="2" max="2" width="53" style="59" customWidth="1"/>
    <col min="3" max="3" width="43.28515625" style="59" customWidth="1"/>
    <col min="4" max="4" width="18.42578125" style="59" customWidth="1"/>
    <col min="5" max="5" width="18.7109375" style="59" customWidth="1"/>
    <col min="6" max="6" width="14.28515625" style="63" customWidth="1"/>
    <col min="7" max="7" width="15.28515625" style="60" bestFit="1" customWidth="1"/>
    <col min="8" max="8" width="19.7109375" style="59" customWidth="1"/>
    <col min="9" max="9" width="14.42578125" style="59" customWidth="1"/>
    <col min="10" max="10" width="15.28515625" style="60" bestFit="1" customWidth="1"/>
    <col min="11" max="11" width="22.5703125" style="60" bestFit="1" customWidth="1"/>
    <col min="12" max="12" width="15.28515625" style="60" bestFit="1" customWidth="1"/>
    <col min="13" max="13" width="22.5703125" style="60" bestFit="1" customWidth="1"/>
    <col min="14" max="14" width="18.28515625" style="60" bestFit="1" customWidth="1"/>
    <col min="15" max="16" width="18.28515625" style="60" customWidth="1"/>
    <col min="17" max="17" width="19.7109375" style="60" customWidth="1"/>
    <col min="18" max="19" width="0" style="59" hidden="1" customWidth="1"/>
    <col min="20" max="16384" width="9.28515625" style="59"/>
  </cols>
  <sheetData>
    <row r="1" spans="1:19" ht="18.75">
      <c r="A1" s="489" t="s">
        <v>469</v>
      </c>
      <c r="B1" s="490"/>
      <c r="C1" s="350"/>
      <c r="D1" s="491"/>
      <c r="E1" s="491"/>
      <c r="F1" s="492"/>
      <c r="G1" s="493"/>
      <c r="H1" s="491"/>
      <c r="I1" s="491"/>
      <c r="J1" s="493"/>
      <c r="K1" s="493"/>
      <c r="L1" s="493"/>
      <c r="M1" s="493"/>
      <c r="N1" s="493"/>
      <c r="O1" s="493"/>
      <c r="P1" s="493"/>
      <c r="Q1" s="493"/>
    </row>
    <row r="2" spans="1:19" ht="18.75">
      <c r="A2" s="494"/>
      <c r="B2" s="468" t="s">
        <v>0</v>
      </c>
      <c r="C2" s="468" t="str">
        <f>'Cover Page'!C5:E5</f>
        <v>[Insert Bidder Name]</v>
      </c>
      <c r="D2" s="491"/>
      <c r="E2" s="491"/>
      <c r="F2" s="492"/>
      <c r="G2" s="493"/>
      <c r="H2" s="491"/>
      <c r="I2" s="491"/>
      <c r="J2" s="493"/>
      <c r="K2" s="493"/>
      <c r="L2" s="493"/>
      <c r="M2" s="493"/>
      <c r="N2" s="493"/>
      <c r="O2" s="493"/>
      <c r="P2" s="493"/>
      <c r="Q2" s="493"/>
    </row>
    <row r="3" spans="1:19" s="49" customFormat="1" ht="65.25" customHeight="1">
      <c r="A3" s="392" t="s">
        <v>464</v>
      </c>
      <c r="B3" s="393"/>
      <c r="C3" s="393"/>
      <c r="D3" s="393"/>
      <c r="E3" s="393"/>
      <c r="F3" s="393"/>
      <c r="G3" s="393"/>
      <c r="H3" s="393"/>
      <c r="I3" s="393"/>
      <c r="J3" s="393"/>
      <c r="K3" s="393"/>
      <c r="L3" s="393"/>
      <c r="M3" s="393"/>
      <c r="N3" s="393"/>
      <c r="O3" s="393"/>
      <c r="P3" s="393"/>
      <c r="Q3" s="394"/>
    </row>
    <row r="4" spans="1:19" s="49" customFormat="1" ht="82.5" customHeight="1">
      <c r="A4" s="495" t="s">
        <v>118</v>
      </c>
      <c r="B4" s="395" t="s">
        <v>82</v>
      </c>
      <c r="C4" s="396" t="s">
        <v>109</v>
      </c>
      <c r="D4" s="397">
        <v>52.75</v>
      </c>
      <c r="E4" s="397">
        <f>SUM((R4+(D4*S4)))</f>
        <v>33.700000000000003</v>
      </c>
      <c r="F4" s="470">
        <v>0.95</v>
      </c>
      <c r="G4" s="381">
        <f>SUM(D4:E4)*(1+F4)</f>
        <v>168.57750000000001</v>
      </c>
      <c r="H4" s="471" t="s">
        <v>120</v>
      </c>
      <c r="I4" s="383">
        <v>170.58</v>
      </c>
      <c r="J4" s="397">
        <f>SUM(D4*1.5)</f>
        <v>79.125</v>
      </c>
      <c r="K4" s="381">
        <f>SUM((J4+(R4+(J4*S4))*(1+F4)))</f>
        <v>153.06900000000002</v>
      </c>
      <c r="L4" s="381">
        <f>SUM(D4*1.5)</f>
        <v>79.125</v>
      </c>
      <c r="M4" s="381">
        <f>SUM((L4+(R4+(L4*S4))*(1+F4)))</f>
        <v>153.06900000000002</v>
      </c>
      <c r="N4" s="381">
        <f>SUM(D4*1.5)</f>
        <v>79.125</v>
      </c>
      <c r="O4" s="381">
        <f>SUM(N4+(R4+(N4*S4))*(1+F4))</f>
        <v>153.06900000000002</v>
      </c>
      <c r="P4" s="381">
        <f>SUM(D4*2)</f>
        <v>105.5</v>
      </c>
      <c r="Q4" s="381">
        <f>SUM((P4+(R4+(P4*S4))*(1+F4)))</f>
        <v>187.673</v>
      </c>
      <c r="R4" s="49">
        <v>25.26</v>
      </c>
      <c r="S4" s="49">
        <v>0.16</v>
      </c>
    </row>
    <row r="5" spans="1:19" ht="75">
      <c r="A5" s="398" t="s">
        <v>47</v>
      </c>
      <c r="B5" s="398" t="s">
        <v>48</v>
      </c>
      <c r="C5" s="399" t="s">
        <v>112</v>
      </c>
      <c r="D5" s="400" t="s">
        <v>49</v>
      </c>
      <c r="E5" s="400" t="s">
        <v>50</v>
      </c>
      <c r="F5" s="472" t="s">
        <v>51</v>
      </c>
      <c r="G5" s="400" t="s">
        <v>69</v>
      </c>
      <c r="H5" s="442" t="s">
        <v>76</v>
      </c>
      <c r="I5" s="474" t="s">
        <v>113</v>
      </c>
      <c r="J5" s="442" t="s">
        <v>68</v>
      </c>
      <c r="K5" s="442" t="s">
        <v>67</v>
      </c>
      <c r="L5" s="442" t="s">
        <v>52</v>
      </c>
      <c r="M5" s="442" t="s">
        <v>53</v>
      </c>
      <c r="N5" s="442" t="s">
        <v>54</v>
      </c>
      <c r="O5" s="442" t="s">
        <v>55</v>
      </c>
      <c r="P5" s="474" t="s">
        <v>66</v>
      </c>
      <c r="Q5" s="400" t="s">
        <v>56</v>
      </c>
    </row>
    <row r="6" spans="1:19" ht="240">
      <c r="A6" s="406" t="s">
        <v>405</v>
      </c>
      <c r="B6" s="405" t="s">
        <v>852</v>
      </c>
      <c r="C6" s="406" t="s">
        <v>406</v>
      </c>
      <c r="D6" s="404">
        <v>52.75</v>
      </c>
      <c r="E6" s="404">
        <v>50.55</v>
      </c>
      <c r="F6" s="147"/>
      <c r="G6" s="391">
        <f>SUM(D6+E6)*(1+F6)</f>
        <v>103.3</v>
      </c>
      <c r="H6" s="151"/>
      <c r="I6" s="151"/>
      <c r="J6" s="391">
        <f t="shared" ref="J6:J31" si="0">SUM(D6*1.5)</f>
        <v>79.125</v>
      </c>
      <c r="K6" s="391">
        <f>SUM((J6+E6)*(1+F6))</f>
        <v>129.67500000000001</v>
      </c>
      <c r="L6" s="391">
        <f t="shared" ref="L6:L54" si="1">SUM(D6*1.5)</f>
        <v>79.125</v>
      </c>
      <c r="M6" s="391">
        <f>SUM((L6+E6)*(1+F6))</f>
        <v>129.67500000000001</v>
      </c>
      <c r="N6" s="391">
        <f t="shared" ref="N6:N37" si="2">SUM(D6*1.5)</f>
        <v>79.125</v>
      </c>
      <c r="O6" s="391">
        <f>SUM(E6+N6)*(1+F6)</f>
        <v>129.67500000000001</v>
      </c>
      <c r="P6" s="391">
        <f t="shared" ref="P6:P37" si="3">SUM(D6*2)</f>
        <v>105.5</v>
      </c>
      <c r="Q6" s="391">
        <f>SUM((P6+E6)*(1+F6))</f>
        <v>156.05000000000001</v>
      </c>
    </row>
    <row r="7" spans="1:19" ht="240">
      <c r="A7" s="410" t="s">
        <v>465</v>
      </c>
      <c r="B7" s="405" t="s">
        <v>852</v>
      </c>
      <c r="C7" s="496" t="s">
        <v>252</v>
      </c>
      <c r="D7" s="404">
        <v>45</v>
      </c>
      <c r="E7" s="404">
        <f>SUM(R7+(D7*S7))</f>
        <v>32.369999999999997</v>
      </c>
      <c r="F7" s="147"/>
      <c r="G7" s="391">
        <f t="shared" ref="G7:G54" si="4">SUM(D7+E7)*(1+F7)</f>
        <v>77.37</v>
      </c>
      <c r="H7" s="151"/>
      <c r="I7" s="151"/>
      <c r="J7" s="391">
        <f t="shared" si="0"/>
        <v>67.5</v>
      </c>
      <c r="K7" s="391">
        <f>SUM((J7+E7)*(1+F7))</f>
        <v>99.87</v>
      </c>
      <c r="L7" s="391">
        <f t="shared" si="1"/>
        <v>67.5</v>
      </c>
      <c r="M7" s="391">
        <f>SUM((L7+E7)*(1+F7))</f>
        <v>99.87</v>
      </c>
      <c r="N7" s="391">
        <f t="shared" si="2"/>
        <v>67.5</v>
      </c>
      <c r="O7" s="391">
        <f>SUM(E7+N7)*(1+F7)</f>
        <v>99.87</v>
      </c>
      <c r="P7" s="391">
        <f t="shared" si="3"/>
        <v>90</v>
      </c>
      <c r="Q7" s="391">
        <f>SUM((P7+E7)*(1+F7))</f>
        <v>122.37</v>
      </c>
      <c r="R7" s="59">
        <v>31.02</v>
      </c>
      <c r="S7" s="59">
        <v>0.03</v>
      </c>
    </row>
    <row r="8" spans="1:19" ht="240">
      <c r="A8" s="410" t="s">
        <v>466</v>
      </c>
      <c r="B8" s="405" t="s">
        <v>852</v>
      </c>
      <c r="C8" s="496" t="s">
        <v>251</v>
      </c>
      <c r="D8" s="404">
        <v>45</v>
      </c>
      <c r="E8" s="404">
        <f>SUM(R8+(D8*S8))</f>
        <v>32.369999999999997</v>
      </c>
      <c r="F8" s="147"/>
      <c r="G8" s="391">
        <f t="shared" si="4"/>
        <v>77.37</v>
      </c>
      <c r="H8" s="151"/>
      <c r="I8" s="151"/>
      <c r="J8" s="391">
        <f t="shared" si="0"/>
        <v>67.5</v>
      </c>
      <c r="K8" s="391">
        <f>SUM((J8+E8)*(1+F8))</f>
        <v>99.87</v>
      </c>
      <c r="L8" s="391">
        <f>SUM(D8*1.5)</f>
        <v>67.5</v>
      </c>
      <c r="M8" s="391">
        <f>SUM((L8+E8)*(1+F8))</f>
        <v>99.87</v>
      </c>
      <c r="N8" s="391">
        <f t="shared" si="2"/>
        <v>67.5</v>
      </c>
      <c r="O8" s="391">
        <f>SUM(E8+N8)*(1+F8)</f>
        <v>99.87</v>
      </c>
      <c r="P8" s="391">
        <f t="shared" si="3"/>
        <v>90</v>
      </c>
      <c r="Q8" s="391">
        <f>SUM((P8+E8)*(1+F8))</f>
        <v>122.37</v>
      </c>
      <c r="R8" s="59">
        <v>31.02</v>
      </c>
      <c r="S8" s="59">
        <v>0.03</v>
      </c>
    </row>
    <row r="9" spans="1:19" ht="210">
      <c r="A9" s="497" t="s">
        <v>121</v>
      </c>
      <c r="B9" s="477" t="s">
        <v>693</v>
      </c>
      <c r="C9" s="406" t="s">
        <v>407</v>
      </c>
      <c r="D9" s="404">
        <v>54.81</v>
      </c>
      <c r="E9" s="404">
        <f>SUM(R9+(D9*S9))</f>
        <v>27.849674999999998</v>
      </c>
      <c r="F9" s="147"/>
      <c r="G9" s="391">
        <f t="shared" si="4"/>
        <v>82.659674999999993</v>
      </c>
      <c r="H9" s="151"/>
      <c r="I9" s="151"/>
      <c r="J9" s="391">
        <f t="shared" si="0"/>
        <v>82.215000000000003</v>
      </c>
      <c r="K9" s="391">
        <f>SUM((J9+(R9+(J9*S9))*(1+F9)))</f>
        <v>111.9145125</v>
      </c>
      <c r="L9" s="391">
        <f t="shared" si="1"/>
        <v>82.215000000000003</v>
      </c>
      <c r="M9" s="498">
        <f>SUM((L9+(R9+(L9*S9))*(1+F9)))</f>
        <v>111.9145125</v>
      </c>
      <c r="N9" s="498">
        <f t="shared" si="2"/>
        <v>82.215000000000003</v>
      </c>
      <c r="O9" s="498">
        <f>SUM(N9+(R9+(N9*S9))*(1+F9))</f>
        <v>111.9145125</v>
      </c>
      <c r="P9" s="498">
        <f t="shared" si="3"/>
        <v>109.62</v>
      </c>
      <c r="Q9" s="498">
        <f>SUM((P9+(R9+(P9*S9))*(1+F9)))</f>
        <v>141.16935000000001</v>
      </c>
      <c r="R9" s="51">
        <v>24.15</v>
      </c>
      <c r="S9" s="51">
        <v>6.7500000000000004E-2</v>
      </c>
    </row>
    <row r="10" spans="1:19" ht="210">
      <c r="A10" s="497" t="s">
        <v>122</v>
      </c>
      <c r="B10" s="405" t="s">
        <v>809</v>
      </c>
      <c r="C10" s="499" t="s">
        <v>259</v>
      </c>
      <c r="D10" s="404">
        <v>54.56</v>
      </c>
      <c r="E10" s="404">
        <f>SUM(R10+(D10*S10))</f>
        <v>27.832799999999999</v>
      </c>
      <c r="F10" s="147"/>
      <c r="G10" s="391">
        <f t="shared" si="4"/>
        <v>82.392799999999994</v>
      </c>
      <c r="H10" s="151"/>
      <c r="I10" s="151"/>
      <c r="J10" s="391">
        <f t="shared" si="0"/>
        <v>81.84</v>
      </c>
      <c r="K10" s="391">
        <f>SUM((J10+(R10+(J10*S10))*(1+F10)))</f>
        <v>111.5142</v>
      </c>
      <c r="L10" s="391">
        <f t="shared" si="1"/>
        <v>81.84</v>
      </c>
      <c r="M10" s="498">
        <f>SUM((L10+(R10+(L10*S10))*(1+F10)))</f>
        <v>111.5142</v>
      </c>
      <c r="N10" s="498">
        <f t="shared" si="2"/>
        <v>81.84</v>
      </c>
      <c r="O10" s="498">
        <f>SUM(N10+(R10+(N10*S10))*(1+F10))</f>
        <v>111.5142</v>
      </c>
      <c r="P10" s="498">
        <f t="shared" si="3"/>
        <v>109.12</v>
      </c>
      <c r="Q10" s="498">
        <f>SUM((P10+(R10+(P10*S10))*(1+F10)))</f>
        <v>140.63560000000001</v>
      </c>
      <c r="R10" s="51">
        <v>24.15</v>
      </c>
      <c r="S10" s="51">
        <v>6.7500000000000004E-2</v>
      </c>
    </row>
    <row r="11" spans="1:19" ht="120">
      <c r="A11" s="424" t="s">
        <v>674</v>
      </c>
      <c r="B11" s="405" t="s">
        <v>853</v>
      </c>
      <c r="C11" s="406" t="s">
        <v>406</v>
      </c>
      <c r="D11" s="404">
        <v>52.75</v>
      </c>
      <c r="E11" s="404">
        <v>50.55</v>
      </c>
      <c r="F11" s="147"/>
      <c r="G11" s="391">
        <f t="shared" si="4"/>
        <v>103.3</v>
      </c>
      <c r="H11" s="151"/>
      <c r="I11" s="151"/>
      <c r="J11" s="391">
        <f t="shared" si="0"/>
        <v>79.125</v>
      </c>
      <c r="K11" s="391">
        <f>SUM((J11+E11)*(1+F11))</f>
        <v>129.67500000000001</v>
      </c>
      <c r="L11" s="391">
        <f t="shared" si="1"/>
        <v>79.125</v>
      </c>
      <c r="M11" s="391">
        <f>SUM((L11+E11)*(1+F11))</f>
        <v>129.67500000000001</v>
      </c>
      <c r="N11" s="391">
        <f t="shared" si="2"/>
        <v>79.125</v>
      </c>
      <c r="O11" s="391">
        <f>SUM(E11+N11)*(1+F11)</f>
        <v>129.67500000000001</v>
      </c>
      <c r="P11" s="391">
        <f t="shared" si="3"/>
        <v>105.5</v>
      </c>
      <c r="Q11" s="391">
        <f>SUM((P11+E11)*(1+F11))</f>
        <v>156.05000000000001</v>
      </c>
    </row>
    <row r="12" spans="1:19" ht="120">
      <c r="A12" s="424" t="s">
        <v>673</v>
      </c>
      <c r="B12" s="477" t="s">
        <v>790</v>
      </c>
      <c r="C12" s="496" t="s">
        <v>252</v>
      </c>
      <c r="D12" s="404">
        <v>45</v>
      </c>
      <c r="E12" s="404">
        <f>SUM(R12+(D12*S12))</f>
        <v>32.369999999999997</v>
      </c>
      <c r="F12" s="147"/>
      <c r="G12" s="391">
        <f t="shared" si="4"/>
        <v>77.37</v>
      </c>
      <c r="H12" s="151"/>
      <c r="I12" s="151"/>
      <c r="J12" s="391">
        <f t="shared" si="0"/>
        <v>67.5</v>
      </c>
      <c r="K12" s="391">
        <f>SUM((J12+E12)*(1+F12))</f>
        <v>99.87</v>
      </c>
      <c r="L12" s="391">
        <f t="shared" si="1"/>
        <v>67.5</v>
      </c>
      <c r="M12" s="391">
        <f>SUM((L12+E12)*(1+F12))</f>
        <v>99.87</v>
      </c>
      <c r="N12" s="391">
        <f t="shared" si="2"/>
        <v>67.5</v>
      </c>
      <c r="O12" s="391">
        <f>SUM(E12+N12)*(1+F12)</f>
        <v>99.87</v>
      </c>
      <c r="P12" s="391">
        <f t="shared" si="3"/>
        <v>90</v>
      </c>
      <c r="Q12" s="391">
        <f>SUM((P12+E12)*(1+F12))</f>
        <v>122.37</v>
      </c>
      <c r="R12" s="59">
        <v>31.02</v>
      </c>
      <c r="S12" s="59">
        <v>0.03</v>
      </c>
    </row>
    <row r="13" spans="1:19" ht="240">
      <c r="A13" s="424" t="s">
        <v>672</v>
      </c>
      <c r="B13" s="405" t="s">
        <v>854</v>
      </c>
      <c r="C13" s="496" t="s">
        <v>251</v>
      </c>
      <c r="D13" s="404">
        <v>45</v>
      </c>
      <c r="E13" s="404">
        <f>SUM(R13+(D13*S13))</f>
        <v>32.369999999999997</v>
      </c>
      <c r="F13" s="147"/>
      <c r="G13" s="391">
        <f t="shared" si="4"/>
        <v>77.37</v>
      </c>
      <c r="H13" s="151"/>
      <c r="I13" s="151"/>
      <c r="J13" s="391">
        <f t="shared" si="0"/>
        <v>67.5</v>
      </c>
      <c r="K13" s="391">
        <f>SUM((J13+(R13+J13*S13)*(1+F13)))</f>
        <v>100.545</v>
      </c>
      <c r="L13" s="391">
        <f>SUM(D13*1.5)</f>
        <v>67.5</v>
      </c>
      <c r="M13" s="391">
        <f>SUM((L13+(R13+L13*S13)*(1+F13)))</f>
        <v>100.545</v>
      </c>
      <c r="N13" s="391">
        <f t="shared" si="2"/>
        <v>67.5</v>
      </c>
      <c r="O13" s="391">
        <f>SUM((R13+N13*S13)+N13)*(1+F13)</f>
        <v>100.545</v>
      </c>
      <c r="P13" s="391">
        <f t="shared" si="3"/>
        <v>90</v>
      </c>
      <c r="Q13" s="391">
        <f>SUM((P13+(R13+P13*S13)*(1+F13)))</f>
        <v>123.72</v>
      </c>
      <c r="R13" s="59">
        <v>31.02</v>
      </c>
      <c r="S13" s="51">
        <v>0.03</v>
      </c>
    </row>
    <row r="14" spans="1:19" ht="105">
      <c r="A14" s="477" t="s">
        <v>791</v>
      </c>
      <c r="B14" s="405" t="s">
        <v>855</v>
      </c>
      <c r="C14" s="406" t="s">
        <v>406</v>
      </c>
      <c r="D14" s="404">
        <v>52.75</v>
      </c>
      <c r="E14" s="404">
        <v>50.55</v>
      </c>
      <c r="F14" s="147"/>
      <c r="G14" s="391">
        <f t="shared" si="4"/>
        <v>103.3</v>
      </c>
      <c r="H14" s="151"/>
      <c r="I14" s="151"/>
      <c r="J14" s="391">
        <f t="shared" si="0"/>
        <v>79.125</v>
      </c>
      <c r="K14" s="391">
        <f>SUM((J14+E14)*(1+F14))</f>
        <v>129.67500000000001</v>
      </c>
      <c r="L14" s="391">
        <f>SUM(D14*1.5)</f>
        <v>79.125</v>
      </c>
      <c r="M14" s="391">
        <f>SUM((L14+E14)*(1+F14))</f>
        <v>129.67500000000001</v>
      </c>
      <c r="N14" s="391">
        <f t="shared" si="2"/>
        <v>79.125</v>
      </c>
      <c r="O14" s="391">
        <f>SUM(E14+N14)*(1+F14)</f>
        <v>129.67500000000001</v>
      </c>
      <c r="P14" s="391">
        <f t="shared" si="3"/>
        <v>105.5</v>
      </c>
      <c r="Q14" s="391">
        <f>SUM((P14+E14)*(1+F14))</f>
        <v>156.05000000000001</v>
      </c>
    </row>
    <row r="15" spans="1:19" ht="105">
      <c r="A15" s="477" t="s">
        <v>792</v>
      </c>
      <c r="B15" s="405" t="s">
        <v>856</v>
      </c>
      <c r="C15" s="496" t="s">
        <v>252</v>
      </c>
      <c r="D15" s="404">
        <v>45</v>
      </c>
      <c r="E15" s="404">
        <f>SUM(R15+(D15*S15))</f>
        <v>32.369999999999997</v>
      </c>
      <c r="F15" s="147"/>
      <c r="G15" s="391">
        <f t="shared" si="4"/>
        <v>77.37</v>
      </c>
      <c r="H15" s="151"/>
      <c r="I15" s="151"/>
      <c r="J15" s="391">
        <f t="shared" si="0"/>
        <v>67.5</v>
      </c>
      <c r="K15" s="391">
        <f>SUM((J15+E15)*(1+F15))</f>
        <v>99.87</v>
      </c>
      <c r="L15" s="391">
        <f>SUM(D15*1.5)</f>
        <v>67.5</v>
      </c>
      <c r="M15" s="391">
        <f>SUM((L15+E15)*(1+F15))</f>
        <v>99.87</v>
      </c>
      <c r="N15" s="391">
        <f t="shared" si="2"/>
        <v>67.5</v>
      </c>
      <c r="O15" s="391">
        <f>SUM(E15+N15)*(1+F15)</f>
        <v>99.87</v>
      </c>
      <c r="P15" s="391">
        <f t="shared" si="3"/>
        <v>90</v>
      </c>
      <c r="Q15" s="391">
        <f>SUM((P15+E15)*(1+F15))</f>
        <v>122.37</v>
      </c>
      <c r="R15" s="59">
        <v>31.02</v>
      </c>
      <c r="S15" s="59">
        <v>0.03</v>
      </c>
    </row>
    <row r="16" spans="1:19" ht="240">
      <c r="A16" s="407" t="s">
        <v>493</v>
      </c>
      <c r="B16" s="405" t="s">
        <v>857</v>
      </c>
      <c r="C16" s="496" t="s">
        <v>251</v>
      </c>
      <c r="D16" s="404">
        <v>45</v>
      </c>
      <c r="E16" s="404">
        <f>SUM(R16+(D16*S16))</f>
        <v>32.369999999999997</v>
      </c>
      <c r="F16" s="147"/>
      <c r="G16" s="391">
        <f t="shared" si="4"/>
        <v>77.37</v>
      </c>
      <c r="H16" s="151"/>
      <c r="I16" s="151"/>
      <c r="J16" s="391">
        <f t="shared" si="0"/>
        <v>67.5</v>
      </c>
      <c r="K16" s="391">
        <f>SUM((J16+(R16+J16*S16)*(1+F16)))</f>
        <v>100.545</v>
      </c>
      <c r="L16" s="391">
        <f>SUM(D16*1.5)</f>
        <v>67.5</v>
      </c>
      <c r="M16" s="391">
        <f>SUM((L16+(R16+L16*S16)*(1+F16)))</f>
        <v>100.545</v>
      </c>
      <c r="N16" s="391">
        <f t="shared" si="2"/>
        <v>67.5</v>
      </c>
      <c r="O16" s="391">
        <f>SUM((R16+N16*S16)+N16)*(1+F16)</f>
        <v>100.545</v>
      </c>
      <c r="P16" s="391">
        <f t="shared" si="3"/>
        <v>90</v>
      </c>
      <c r="Q16" s="391">
        <f>SUM((P16+(R16+P16*S16)*(1+F16)))</f>
        <v>123.72</v>
      </c>
      <c r="R16" s="59">
        <v>31.02</v>
      </c>
      <c r="S16" s="51">
        <v>0.03</v>
      </c>
    </row>
    <row r="17" spans="1:19" ht="135">
      <c r="A17" s="478" t="s">
        <v>670</v>
      </c>
      <c r="B17" s="479" t="s">
        <v>858</v>
      </c>
      <c r="C17" s="406" t="s">
        <v>406</v>
      </c>
      <c r="D17" s="404">
        <v>52.75</v>
      </c>
      <c r="E17" s="404">
        <v>50.55</v>
      </c>
      <c r="F17" s="147"/>
      <c r="G17" s="391">
        <f t="shared" si="4"/>
        <v>103.3</v>
      </c>
      <c r="H17" s="151"/>
      <c r="I17" s="151"/>
      <c r="J17" s="391">
        <f t="shared" si="0"/>
        <v>79.125</v>
      </c>
      <c r="K17" s="391">
        <f>SUM((J17+E17)*(1+F17))</f>
        <v>129.67500000000001</v>
      </c>
      <c r="L17" s="391">
        <f t="shared" si="1"/>
        <v>79.125</v>
      </c>
      <c r="M17" s="391">
        <f>SUM((L17+E17)*(1+F17))</f>
        <v>129.67500000000001</v>
      </c>
      <c r="N17" s="391">
        <f t="shared" si="2"/>
        <v>79.125</v>
      </c>
      <c r="O17" s="391">
        <f>SUM(E17+N17)*(1+F17)</f>
        <v>129.67500000000001</v>
      </c>
      <c r="P17" s="391">
        <f t="shared" si="3"/>
        <v>105.5</v>
      </c>
      <c r="Q17" s="391">
        <f>SUM((P17+E17)*(1+F17))</f>
        <v>156.05000000000001</v>
      </c>
    </row>
    <row r="18" spans="1:19" ht="135">
      <c r="A18" s="478" t="s">
        <v>671</v>
      </c>
      <c r="B18" s="479" t="s">
        <v>858</v>
      </c>
      <c r="C18" s="496" t="s">
        <v>252</v>
      </c>
      <c r="D18" s="404">
        <v>45</v>
      </c>
      <c r="E18" s="404">
        <f>SUM(R18+(D18*S18))</f>
        <v>32.369999999999997</v>
      </c>
      <c r="F18" s="147"/>
      <c r="G18" s="391">
        <f t="shared" si="4"/>
        <v>77.37</v>
      </c>
      <c r="H18" s="151"/>
      <c r="I18" s="151"/>
      <c r="J18" s="391">
        <f t="shared" si="0"/>
        <v>67.5</v>
      </c>
      <c r="K18" s="391">
        <f>SUM((J18+E18)*(1+F18))</f>
        <v>99.87</v>
      </c>
      <c r="L18" s="391">
        <f t="shared" si="1"/>
        <v>67.5</v>
      </c>
      <c r="M18" s="391">
        <f>SUM((L18+E18)*(1+F18))</f>
        <v>99.87</v>
      </c>
      <c r="N18" s="391">
        <f t="shared" si="2"/>
        <v>67.5</v>
      </c>
      <c r="O18" s="391">
        <f>SUM(E18+N18)*(1+F18)</f>
        <v>99.87</v>
      </c>
      <c r="P18" s="391">
        <f t="shared" si="3"/>
        <v>90</v>
      </c>
      <c r="Q18" s="391">
        <f>SUM((P18+E18)*(1+F18))</f>
        <v>122.37</v>
      </c>
      <c r="R18" s="59">
        <v>31.02</v>
      </c>
      <c r="S18" s="59">
        <v>0.03</v>
      </c>
    </row>
    <row r="19" spans="1:19" ht="240">
      <c r="A19" s="500" t="s">
        <v>606</v>
      </c>
      <c r="B19" s="479" t="s">
        <v>858</v>
      </c>
      <c r="C19" s="496" t="s">
        <v>251</v>
      </c>
      <c r="D19" s="404">
        <v>45</v>
      </c>
      <c r="E19" s="404">
        <f>SUM(R19+(D19*S19))</f>
        <v>32.369999999999997</v>
      </c>
      <c r="F19" s="147"/>
      <c r="G19" s="391">
        <f t="shared" si="4"/>
        <v>77.37</v>
      </c>
      <c r="H19" s="151"/>
      <c r="I19" s="151"/>
      <c r="J19" s="391">
        <f t="shared" si="0"/>
        <v>67.5</v>
      </c>
      <c r="K19" s="391">
        <f>SUM((J19+(R19+J19*S19)*(1+F19)))</f>
        <v>100.545</v>
      </c>
      <c r="L19" s="391">
        <f>SUM(D19*1.5)</f>
        <v>67.5</v>
      </c>
      <c r="M19" s="391">
        <f>SUM((L19+(R19+L19*S19)*(1+F19)))</f>
        <v>100.545</v>
      </c>
      <c r="N19" s="391">
        <f t="shared" si="2"/>
        <v>67.5</v>
      </c>
      <c r="O19" s="391">
        <f>SUM((R19+N19*S19)+N19)*(1+F19)</f>
        <v>100.545</v>
      </c>
      <c r="P19" s="391">
        <f t="shared" si="3"/>
        <v>90</v>
      </c>
      <c r="Q19" s="391">
        <f>SUM((P19+(R19+P19*S19)*(1+F19)))</f>
        <v>123.72</v>
      </c>
      <c r="R19" s="59">
        <v>31.02</v>
      </c>
      <c r="S19" s="51">
        <v>0.03</v>
      </c>
    </row>
    <row r="20" spans="1:19" ht="135">
      <c r="A20" s="484" t="s">
        <v>135</v>
      </c>
      <c r="B20" s="479" t="s">
        <v>859</v>
      </c>
      <c r="C20" s="406" t="s">
        <v>406</v>
      </c>
      <c r="D20" s="404">
        <v>52.75</v>
      </c>
      <c r="E20" s="404">
        <v>50.55</v>
      </c>
      <c r="F20" s="147"/>
      <c r="G20" s="391">
        <f t="shared" si="4"/>
        <v>103.3</v>
      </c>
      <c r="H20" s="151"/>
      <c r="I20" s="151"/>
      <c r="J20" s="391">
        <f t="shared" si="0"/>
        <v>79.125</v>
      </c>
      <c r="K20" s="391">
        <f>SUM((J20+E20)*(1+F20))</f>
        <v>129.67500000000001</v>
      </c>
      <c r="L20" s="391">
        <f t="shared" si="1"/>
        <v>79.125</v>
      </c>
      <c r="M20" s="391">
        <f>SUM((L20+E20)*(1+F20))</f>
        <v>129.67500000000001</v>
      </c>
      <c r="N20" s="391">
        <f t="shared" si="2"/>
        <v>79.125</v>
      </c>
      <c r="O20" s="391">
        <f>SUM(E20+N20)*(1+F20)</f>
        <v>129.67500000000001</v>
      </c>
      <c r="P20" s="391">
        <f t="shared" si="3"/>
        <v>105.5</v>
      </c>
      <c r="Q20" s="391">
        <f>SUM((P20+E20)*(1+F20))</f>
        <v>156.05000000000001</v>
      </c>
    </row>
    <row r="21" spans="1:19" ht="135">
      <c r="A21" s="486" t="s">
        <v>467</v>
      </c>
      <c r="B21" s="479" t="s">
        <v>860</v>
      </c>
      <c r="C21" s="496" t="s">
        <v>252</v>
      </c>
      <c r="D21" s="404">
        <v>45</v>
      </c>
      <c r="E21" s="404">
        <f>SUM(R21+(D21*S21))</f>
        <v>32.369999999999997</v>
      </c>
      <c r="F21" s="147"/>
      <c r="G21" s="391">
        <f t="shared" si="4"/>
        <v>77.37</v>
      </c>
      <c r="H21" s="151"/>
      <c r="I21" s="151"/>
      <c r="J21" s="391">
        <f t="shared" si="0"/>
        <v>67.5</v>
      </c>
      <c r="K21" s="391">
        <f>SUM((J21+E21)*(1+F21))</f>
        <v>99.87</v>
      </c>
      <c r="L21" s="391">
        <f>SUM(D21*1.5)</f>
        <v>67.5</v>
      </c>
      <c r="M21" s="391">
        <f>SUM((L21+E21)*(1+F21))</f>
        <v>99.87</v>
      </c>
      <c r="N21" s="391">
        <f t="shared" si="2"/>
        <v>67.5</v>
      </c>
      <c r="O21" s="391">
        <f>SUM(E21+N21)*(1+F21)</f>
        <v>99.87</v>
      </c>
      <c r="P21" s="391">
        <f t="shared" si="3"/>
        <v>90</v>
      </c>
      <c r="Q21" s="391">
        <f>SUM((P21+E21)*(1+F21))</f>
        <v>122.37</v>
      </c>
      <c r="R21" s="59">
        <v>31.02</v>
      </c>
      <c r="S21" s="59">
        <v>0.03</v>
      </c>
    </row>
    <row r="22" spans="1:19" ht="240">
      <c r="A22" s="501" t="s">
        <v>136</v>
      </c>
      <c r="B22" s="479" t="s">
        <v>861</v>
      </c>
      <c r="C22" s="496" t="s">
        <v>251</v>
      </c>
      <c r="D22" s="404">
        <v>45</v>
      </c>
      <c r="E22" s="404">
        <f>SUM(R22+(D22*S22))</f>
        <v>32.369999999999997</v>
      </c>
      <c r="F22" s="147"/>
      <c r="G22" s="391">
        <f t="shared" si="4"/>
        <v>77.37</v>
      </c>
      <c r="H22" s="151"/>
      <c r="I22" s="151"/>
      <c r="J22" s="391">
        <f t="shared" si="0"/>
        <v>67.5</v>
      </c>
      <c r="K22" s="391">
        <f>SUM((J22+(R22+J22*S22)*(1+F22)))</f>
        <v>100.545</v>
      </c>
      <c r="L22" s="391">
        <f>SUM(D22*1.5)</f>
        <v>67.5</v>
      </c>
      <c r="M22" s="391">
        <f>SUM((L22+(R22+L22*S22)*(1+F22)))</f>
        <v>100.545</v>
      </c>
      <c r="N22" s="391">
        <f t="shared" si="2"/>
        <v>67.5</v>
      </c>
      <c r="O22" s="391">
        <f>SUM((R22+N22*S22)+N22)*(1+F22)</f>
        <v>100.545</v>
      </c>
      <c r="P22" s="391">
        <f t="shared" si="3"/>
        <v>90</v>
      </c>
      <c r="Q22" s="391">
        <f>SUM((P22+(R22+P22*S22)*(1+F22)))</f>
        <v>123.72</v>
      </c>
      <c r="R22" s="59">
        <v>31.02</v>
      </c>
      <c r="S22" s="51">
        <v>0.03</v>
      </c>
    </row>
    <row r="23" spans="1:19" ht="120">
      <c r="A23" s="480" t="s">
        <v>793</v>
      </c>
      <c r="B23" s="405" t="s">
        <v>862</v>
      </c>
      <c r="C23" s="406" t="s">
        <v>406</v>
      </c>
      <c r="D23" s="404">
        <v>52.75</v>
      </c>
      <c r="E23" s="404">
        <v>50.55</v>
      </c>
      <c r="F23" s="147"/>
      <c r="G23" s="391">
        <f t="shared" si="4"/>
        <v>103.3</v>
      </c>
      <c r="H23" s="151"/>
      <c r="I23" s="151"/>
      <c r="J23" s="391">
        <f t="shared" si="0"/>
        <v>79.125</v>
      </c>
      <c r="K23" s="391">
        <f>SUM((J23+E23)*(1+F23))</f>
        <v>129.67500000000001</v>
      </c>
      <c r="L23" s="391">
        <f t="shared" si="1"/>
        <v>79.125</v>
      </c>
      <c r="M23" s="391">
        <f>SUM((L23+E23)*(1+F23))</f>
        <v>129.67500000000001</v>
      </c>
      <c r="N23" s="391">
        <f t="shared" si="2"/>
        <v>79.125</v>
      </c>
      <c r="O23" s="391">
        <f>SUM(E23+N23)*(1+F23)</f>
        <v>129.67500000000001</v>
      </c>
      <c r="P23" s="391">
        <f t="shared" si="3"/>
        <v>105.5</v>
      </c>
      <c r="Q23" s="391">
        <f>SUM((P23+E23)*(1+F23))</f>
        <v>156.05000000000001</v>
      </c>
    </row>
    <row r="24" spans="1:19" ht="120">
      <c r="A24" s="411" t="s">
        <v>495</v>
      </c>
      <c r="B24" s="405" t="s">
        <v>863</v>
      </c>
      <c r="C24" s="496" t="s">
        <v>252</v>
      </c>
      <c r="D24" s="404">
        <v>45</v>
      </c>
      <c r="E24" s="404">
        <f>SUM(R24+(D24*S24))</f>
        <v>32.369999999999997</v>
      </c>
      <c r="F24" s="147"/>
      <c r="G24" s="391">
        <f t="shared" si="4"/>
        <v>77.37</v>
      </c>
      <c r="H24" s="151"/>
      <c r="I24" s="151"/>
      <c r="J24" s="391">
        <f t="shared" si="0"/>
        <v>67.5</v>
      </c>
      <c r="K24" s="391">
        <f>SUM((J24+E24)*(1+F24))</f>
        <v>99.87</v>
      </c>
      <c r="L24" s="391">
        <f t="shared" si="1"/>
        <v>67.5</v>
      </c>
      <c r="M24" s="391">
        <f>SUM((L24+E24)*(1+F24))</f>
        <v>99.87</v>
      </c>
      <c r="N24" s="391">
        <f t="shared" si="2"/>
        <v>67.5</v>
      </c>
      <c r="O24" s="391">
        <f>SUM(E24+N24)*(1+F24)</f>
        <v>99.87</v>
      </c>
      <c r="P24" s="391">
        <f t="shared" si="3"/>
        <v>90</v>
      </c>
      <c r="Q24" s="391">
        <f>SUM((P24+E24)*(1+F24))</f>
        <v>122.37</v>
      </c>
      <c r="R24" s="59">
        <v>31.02</v>
      </c>
      <c r="S24" s="59">
        <v>0.03</v>
      </c>
    </row>
    <row r="25" spans="1:19" ht="240">
      <c r="A25" s="407" t="s">
        <v>494</v>
      </c>
      <c r="B25" s="405" t="s">
        <v>863</v>
      </c>
      <c r="C25" s="496" t="s">
        <v>251</v>
      </c>
      <c r="D25" s="404">
        <v>45</v>
      </c>
      <c r="E25" s="404">
        <f>SUM(R25+(D25*S25))</f>
        <v>32.369999999999997</v>
      </c>
      <c r="F25" s="147"/>
      <c r="G25" s="391">
        <f t="shared" si="4"/>
        <v>77.37</v>
      </c>
      <c r="H25" s="151"/>
      <c r="I25" s="151"/>
      <c r="J25" s="391">
        <f t="shared" si="0"/>
        <v>67.5</v>
      </c>
      <c r="K25" s="391">
        <f>SUM((J25+(R25+J25*S25)*(1+F25)))</f>
        <v>100.545</v>
      </c>
      <c r="L25" s="391">
        <f>SUM(D25*1.5)</f>
        <v>67.5</v>
      </c>
      <c r="M25" s="391">
        <f>SUM((L25+(R25+L25*S25)*(1+F25)))</f>
        <v>100.545</v>
      </c>
      <c r="N25" s="391">
        <f t="shared" si="2"/>
        <v>67.5</v>
      </c>
      <c r="O25" s="391">
        <f>SUM((R25+N25*S25)+N25)*(1+F25)</f>
        <v>100.545</v>
      </c>
      <c r="P25" s="391">
        <f t="shared" si="3"/>
        <v>90</v>
      </c>
      <c r="Q25" s="391">
        <f>SUM((P25+(R25+P25*S25)*(1+F25)))</f>
        <v>123.72</v>
      </c>
      <c r="R25" s="59">
        <v>31.02</v>
      </c>
      <c r="S25" s="51">
        <v>0.03</v>
      </c>
    </row>
    <row r="26" spans="1:19" ht="123" customHeight="1">
      <c r="A26" s="477" t="s">
        <v>797</v>
      </c>
      <c r="B26" s="405" t="s">
        <v>864</v>
      </c>
      <c r="C26" s="406" t="s">
        <v>406</v>
      </c>
      <c r="D26" s="404">
        <v>52.75</v>
      </c>
      <c r="E26" s="404">
        <v>50.55</v>
      </c>
      <c r="F26" s="147"/>
      <c r="G26" s="391">
        <f t="shared" si="4"/>
        <v>103.3</v>
      </c>
      <c r="H26" s="151"/>
      <c r="I26" s="151"/>
      <c r="J26" s="391">
        <f t="shared" si="0"/>
        <v>79.125</v>
      </c>
      <c r="K26" s="391">
        <f>SUM((J26+E26)*(1+F26))</f>
        <v>129.67500000000001</v>
      </c>
      <c r="L26" s="391">
        <f t="shared" si="1"/>
        <v>79.125</v>
      </c>
      <c r="M26" s="391">
        <f>SUM((L26+E26)*(1+F26))</f>
        <v>129.67500000000001</v>
      </c>
      <c r="N26" s="391">
        <f t="shared" si="2"/>
        <v>79.125</v>
      </c>
      <c r="O26" s="391">
        <f>SUM(E26+N26)*(1+F26)</f>
        <v>129.67500000000001</v>
      </c>
      <c r="P26" s="391">
        <f t="shared" si="3"/>
        <v>105.5</v>
      </c>
      <c r="Q26" s="391">
        <f>SUM((P26+E26)*(1+F26))</f>
        <v>156.05000000000001</v>
      </c>
    </row>
    <row r="27" spans="1:19" ht="90">
      <c r="A27" s="424" t="s">
        <v>692</v>
      </c>
      <c r="B27" s="405" t="s">
        <v>865</v>
      </c>
      <c r="C27" s="499" t="s">
        <v>408</v>
      </c>
      <c r="D27" s="404">
        <v>32.4</v>
      </c>
      <c r="E27" s="404">
        <v>16.100000000000001</v>
      </c>
      <c r="F27" s="147"/>
      <c r="G27" s="391">
        <f t="shared" si="4"/>
        <v>48.5</v>
      </c>
      <c r="H27" s="151"/>
      <c r="I27" s="151"/>
      <c r="J27" s="391">
        <f t="shared" si="0"/>
        <v>48.599999999999994</v>
      </c>
      <c r="K27" s="391">
        <f>SUM((J27+E27)*(1+F27))</f>
        <v>64.699999999999989</v>
      </c>
      <c r="L27" s="391">
        <f>SUM(D27*1.5)</f>
        <v>48.599999999999994</v>
      </c>
      <c r="M27" s="391">
        <f>SUM((L27+E27)*(1+F27))</f>
        <v>64.699999999999989</v>
      </c>
      <c r="N27" s="391">
        <f t="shared" si="2"/>
        <v>48.599999999999994</v>
      </c>
      <c r="O27" s="391">
        <f>SUM(E27+N27)*(1+F27)</f>
        <v>64.699999999999989</v>
      </c>
      <c r="P27" s="391">
        <f t="shared" si="3"/>
        <v>64.8</v>
      </c>
      <c r="Q27" s="391">
        <f>SUM((P27+E27)*(1+F27))</f>
        <v>80.900000000000006</v>
      </c>
    </row>
    <row r="28" spans="1:19" ht="120">
      <c r="A28" s="424" t="s">
        <v>691</v>
      </c>
      <c r="B28" s="405" t="s">
        <v>871</v>
      </c>
      <c r="C28" s="496" t="s">
        <v>252</v>
      </c>
      <c r="D28" s="404">
        <v>45</v>
      </c>
      <c r="E28" s="404">
        <f>SUM(R28+(D28*S28))</f>
        <v>32.369999999999997</v>
      </c>
      <c r="F28" s="147"/>
      <c r="G28" s="391">
        <f t="shared" si="4"/>
        <v>77.37</v>
      </c>
      <c r="H28" s="151"/>
      <c r="I28" s="151"/>
      <c r="J28" s="391">
        <f t="shared" si="0"/>
        <v>67.5</v>
      </c>
      <c r="K28" s="391">
        <f>SUM((J28+E28)*(1+F28))</f>
        <v>99.87</v>
      </c>
      <c r="L28" s="391">
        <f t="shared" si="1"/>
        <v>67.5</v>
      </c>
      <c r="M28" s="391">
        <f>SUM((L28+E28)*(1+F28))</f>
        <v>99.87</v>
      </c>
      <c r="N28" s="391">
        <f t="shared" si="2"/>
        <v>67.5</v>
      </c>
      <c r="O28" s="391">
        <f>SUM(E28+N28)*(1+F28)</f>
        <v>99.87</v>
      </c>
      <c r="P28" s="391">
        <f t="shared" si="3"/>
        <v>90</v>
      </c>
      <c r="Q28" s="391">
        <f>SUM((P28+E28)*(1+F28))</f>
        <v>122.37</v>
      </c>
      <c r="R28" s="59">
        <v>31.02</v>
      </c>
      <c r="S28" s="59">
        <v>0.03</v>
      </c>
    </row>
    <row r="29" spans="1:19" ht="240">
      <c r="A29" s="424" t="s">
        <v>690</v>
      </c>
      <c r="B29" s="405" t="s">
        <v>870</v>
      </c>
      <c r="C29" s="496" t="s">
        <v>251</v>
      </c>
      <c r="D29" s="404">
        <v>45</v>
      </c>
      <c r="E29" s="404">
        <f>SUM(R29+(D29*S29))</f>
        <v>32.369999999999997</v>
      </c>
      <c r="F29" s="147"/>
      <c r="G29" s="391">
        <f t="shared" si="4"/>
        <v>77.37</v>
      </c>
      <c r="H29" s="151"/>
      <c r="I29" s="151"/>
      <c r="J29" s="391">
        <f t="shared" si="0"/>
        <v>67.5</v>
      </c>
      <c r="K29" s="391">
        <f>SUM((J29+(R29+J29*S29)*(1+F29)))</f>
        <v>100.545</v>
      </c>
      <c r="L29" s="391">
        <f>SUM(D29*1.5)</f>
        <v>67.5</v>
      </c>
      <c r="M29" s="391">
        <f>SUM((L29+(R29+L29*S29)*(1+F29)))</f>
        <v>100.545</v>
      </c>
      <c r="N29" s="391">
        <f t="shared" si="2"/>
        <v>67.5</v>
      </c>
      <c r="O29" s="391">
        <f>SUM((R29+N29*S29)+N29)*(1+F29)</f>
        <v>100.545</v>
      </c>
      <c r="P29" s="391">
        <f t="shared" si="3"/>
        <v>90</v>
      </c>
      <c r="Q29" s="391">
        <f>SUM((P29+(R29+P29*S29)*(1+F29)))</f>
        <v>123.72</v>
      </c>
      <c r="R29" s="59">
        <v>31.02</v>
      </c>
      <c r="S29" s="51">
        <v>0.03</v>
      </c>
    </row>
    <row r="30" spans="1:19" ht="90">
      <c r="A30" s="424" t="s">
        <v>684</v>
      </c>
      <c r="B30" s="405" t="s">
        <v>845</v>
      </c>
      <c r="C30" s="406" t="s">
        <v>406</v>
      </c>
      <c r="D30" s="404">
        <v>52.75</v>
      </c>
      <c r="E30" s="404">
        <v>50.55</v>
      </c>
      <c r="F30" s="147"/>
      <c r="G30" s="391">
        <f t="shared" si="4"/>
        <v>103.3</v>
      </c>
      <c r="H30" s="151"/>
      <c r="I30" s="151"/>
      <c r="J30" s="391">
        <f t="shared" si="0"/>
        <v>79.125</v>
      </c>
      <c r="K30" s="391">
        <f>SUM((J30+E30)*(1+F30))</f>
        <v>129.67500000000001</v>
      </c>
      <c r="L30" s="391">
        <f t="shared" si="1"/>
        <v>79.125</v>
      </c>
      <c r="M30" s="391">
        <f>SUM((L30+E30)*(1+F30))</f>
        <v>129.67500000000001</v>
      </c>
      <c r="N30" s="391">
        <f t="shared" si="2"/>
        <v>79.125</v>
      </c>
      <c r="O30" s="391">
        <f>SUM(E30+N30)*(1+F30)</f>
        <v>129.67500000000001</v>
      </c>
      <c r="P30" s="391">
        <f t="shared" si="3"/>
        <v>105.5</v>
      </c>
      <c r="Q30" s="391">
        <f>SUM((P30+E30)*(1+F30))</f>
        <v>156.05000000000001</v>
      </c>
    </row>
    <row r="31" spans="1:19" ht="90">
      <c r="A31" s="424" t="s">
        <v>685</v>
      </c>
      <c r="B31" s="477" t="s">
        <v>794</v>
      </c>
      <c r="C31" s="499" t="s">
        <v>408</v>
      </c>
      <c r="D31" s="404">
        <v>32.4</v>
      </c>
      <c r="E31" s="404">
        <v>16.100000000000001</v>
      </c>
      <c r="F31" s="147"/>
      <c r="G31" s="391">
        <f t="shared" si="4"/>
        <v>48.5</v>
      </c>
      <c r="H31" s="151"/>
      <c r="I31" s="151"/>
      <c r="J31" s="391">
        <f t="shared" si="0"/>
        <v>48.599999999999994</v>
      </c>
      <c r="K31" s="391">
        <f>SUM((J31+E31)*(1+F31))</f>
        <v>64.699999999999989</v>
      </c>
      <c r="L31" s="391">
        <f t="shared" si="1"/>
        <v>48.599999999999994</v>
      </c>
      <c r="M31" s="391">
        <f>SUM((L31+E31)*(1+F31))</f>
        <v>64.699999999999989</v>
      </c>
      <c r="N31" s="391">
        <f t="shared" si="2"/>
        <v>48.599999999999994</v>
      </c>
      <c r="O31" s="391">
        <f>SUM(E31+N31)*(1+F31)</f>
        <v>64.699999999999989</v>
      </c>
      <c r="P31" s="391">
        <f t="shared" si="3"/>
        <v>64.8</v>
      </c>
      <c r="Q31" s="391">
        <f>SUM((P31+E31)*(1+F31))</f>
        <v>80.900000000000006</v>
      </c>
    </row>
    <row r="32" spans="1:19" ht="105">
      <c r="A32" s="424" t="s">
        <v>686</v>
      </c>
      <c r="B32" s="477" t="s">
        <v>695</v>
      </c>
      <c r="C32" s="496" t="s">
        <v>252</v>
      </c>
      <c r="D32" s="404">
        <v>45</v>
      </c>
      <c r="E32" s="404">
        <f>SUM(R32+(D32*S32))</f>
        <v>32.369999999999997</v>
      </c>
      <c r="F32" s="147"/>
      <c r="G32" s="391">
        <f t="shared" si="4"/>
        <v>77.37</v>
      </c>
      <c r="H32" s="151"/>
      <c r="I32" s="151"/>
      <c r="J32" s="391">
        <f t="shared" ref="J32:J41" si="5">SUM(D32*1.5)</f>
        <v>67.5</v>
      </c>
      <c r="K32" s="391">
        <f t="shared" ref="K32:K41" si="6">SUM((J32+E32)*(1+F32))</f>
        <v>99.87</v>
      </c>
      <c r="L32" s="391">
        <f t="shared" si="1"/>
        <v>67.5</v>
      </c>
      <c r="M32" s="391">
        <f>SUM((L32+E32)*(1+F32))</f>
        <v>99.87</v>
      </c>
      <c r="N32" s="391">
        <f t="shared" si="2"/>
        <v>67.5</v>
      </c>
      <c r="O32" s="391">
        <f>SUM(E32+N32)*(1+F32)</f>
        <v>99.87</v>
      </c>
      <c r="P32" s="391">
        <f t="shared" si="3"/>
        <v>90</v>
      </c>
      <c r="Q32" s="391">
        <f t="shared" ref="Q32:Q44" si="7">SUM((P32+E32)*(1+F32))</f>
        <v>122.37</v>
      </c>
      <c r="R32" s="59">
        <v>31.02</v>
      </c>
      <c r="S32" s="59">
        <v>0.03</v>
      </c>
    </row>
    <row r="33" spans="1:19" ht="240">
      <c r="A33" s="424" t="s">
        <v>687</v>
      </c>
      <c r="B33" s="477" t="s">
        <v>695</v>
      </c>
      <c r="C33" s="496" t="s">
        <v>251</v>
      </c>
      <c r="D33" s="404">
        <v>45</v>
      </c>
      <c r="E33" s="404">
        <f>SUM(R33+(D33*S33))</f>
        <v>32.369999999999997</v>
      </c>
      <c r="F33" s="147"/>
      <c r="G33" s="391">
        <f t="shared" si="4"/>
        <v>77.37</v>
      </c>
      <c r="H33" s="151"/>
      <c r="I33" s="151"/>
      <c r="J33" s="391">
        <f>SUM(D33*1.5)</f>
        <v>67.5</v>
      </c>
      <c r="K33" s="391">
        <f>SUM((J33+(R33+J33*S33)*(1+F33)))</f>
        <v>100.545</v>
      </c>
      <c r="L33" s="391">
        <f>SUM(D33*1.5)</f>
        <v>67.5</v>
      </c>
      <c r="M33" s="391">
        <f>SUM((L33+(R33+L33*S33)*(1+F33)))</f>
        <v>100.545</v>
      </c>
      <c r="N33" s="391">
        <f t="shared" si="2"/>
        <v>67.5</v>
      </c>
      <c r="O33" s="391">
        <f>SUM((R33+N33*S33)+N33)*(1+F33)</f>
        <v>100.545</v>
      </c>
      <c r="P33" s="391">
        <f t="shared" si="3"/>
        <v>90</v>
      </c>
      <c r="Q33" s="391">
        <f>SUM((P33+(R33+P33*S33)*(1+F33)))</f>
        <v>123.72</v>
      </c>
      <c r="R33" s="59">
        <v>31.02</v>
      </c>
      <c r="S33" s="51">
        <v>0.03</v>
      </c>
    </row>
    <row r="34" spans="1:19" ht="120.75" customHeight="1">
      <c r="A34" s="477" t="s">
        <v>798</v>
      </c>
      <c r="B34" s="405" t="s">
        <v>869</v>
      </c>
      <c r="C34" s="406" t="s">
        <v>406</v>
      </c>
      <c r="D34" s="404">
        <v>52.75</v>
      </c>
      <c r="E34" s="404">
        <v>50.55</v>
      </c>
      <c r="F34" s="147"/>
      <c r="G34" s="391">
        <f t="shared" si="4"/>
        <v>103.3</v>
      </c>
      <c r="H34" s="151"/>
      <c r="I34" s="151"/>
      <c r="J34" s="391">
        <f>SUM(D34*1.5)</f>
        <v>79.125</v>
      </c>
      <c r="K34" s="391">
        <f t="shared" si="6"/>
        <v>129.67500000000001</v>
      </c>
      <c r="L34" s="391">
        <f>SUM(D34*1.5)</f>
        <v>79.125</v>
      </c>
      <c r="M34" s="391">
        <f>SUM((L34+E34)*(1+F34))</f>
        <v>129.67500000000001</v>
      </c>
      <c r="N34" s="391">
        <f t="shared" si="2"/>
        <v>79.125</v>
      </c>
      <c r="O34" s="391">
        <f>SUM(E34+N34)*(1+F34)</f>
        <v>129.67500000000001</v>
      </c>
      <c r="P34" s="391">
        <f t="shared" si="3"/>
        <v>105.5</v>
      </c>
      <c r="Q34" s="391">
        <f t="shared" si="7"/>
        <v>156.05000000000001</v>
      </c>
    </row>
    <row r="35" spans="1:19" ht="120">
      <c r="A35" s="424" t="s">
        <v>688</v>
      </c>
      <c r="B35" s="405" t="s">
        <v>868</v>
      </c>
      <c r="C35" s="496" t="s">
        <v>252</v>
      </c>
      <c r="D35" s="404">
        <v>45</v>
      </c>
      <c r="E35" s="404">
        <f>SUM(R35+(D35*S35))</f>
        <v>32.369999999999997</v>
      </c>
      <c r="F35" s="147"/>
      <c r="G35" s="391">
        <f t="shared" si="4"/>
        <v>77.37</v>
      </c>
      <c r="H35" s="151"/>
      <c r="I35" s="151"/>
      <c r="J35" s="391">
        <f>SUM(D35*1.5)</f>
        <v>67.5</v>
      </c>
      <c r="K35" s="391">
        <f>SUM((J35+E35)*(1+F35))</f>
        <v>99.87</v>
      </c>
      <c r="L35" s="391">
        <f>SUM(D35*1.5)</f>
        <v>67.5</v>
      </c>
      <c r="M35" s="391">
        <f>SUM((L35+E35)*(1+F35))</f>
        <v>99.87</v>
      </c>
      <c r="N35" s="391">
        <f t="shared" si="2"/>
        <v>67.5</v>
      </c>
      <c r="O35" s="391">
        <f>SUM(E35+N35)*(1+F35)</f>
        <v>99.87</v>
      </c>
      <c r="P35" s="391">
        <f t="shared" si="3"/>
        <v>90</v>
      </c>
      <c r="Q35" s="391">
        <f>SUM((P35+E35)*(1+F35))</f>
        <v>122.37</v>
      </c>
      <c r="R35" s="59">
        <v>31.02</v>
      </c>
      <c r="S35" s="59">
        <v>0.03</v>
      </c>
    </row>
    <row r="36" spans="1:19" ht="240">
      <c r="A36" s="424" t="s">
        <v>689</v>
      </c>
      <c r="B36" s="405" t="s">
        <v>868</v>
      </c>
      <c r="C36" s="496" t="s">
        <v>251</v>
      </c>
      <c r="D36" s="404">
        <v>45</v>
      </c>
      <c r="E36" s="404">
        <f>SUM(R36+(D36*S36))</f>
        <v>32.369999999999997</v>
      </c>
      <c r="F36" s="147"/>
      <c r="G36" s="391">
        <f t="shared" si="4"/>
        <v>77.37</v>
      </c>
      <c r="H36" s="151"/>
      <c r="I36" s="151"/>
      <c r="J36" s="391">
        <f>SUM(D36*1.5)</f>
        <v>67.5</v>
      </c>
      <c r="K36" s="391">
        <f>SUM((J36+(R36+J36*S36)*(1+F36)))</f>
        <v>100.545</v>
      </c>
      <c r="L36" s="391">
        <f>SUM(D36*1.5)</f>
        <v>67.5</v>
      </c>
      <c r="M36" s="391">
        <f>SUM((L36+(R36+L36*S36)*(1+F36)))</f>
        <v>100.545</v>
      </c>
      <c r="N36" s="391">
        <f t="shared" si="2"/>
        <v>67.5</v>
      </c>
      <c r="O36" s="391">
        <f>SUM((R36+N36*S36)+N36)*(1+F36)</f>
        <v>100.545</v>
      </c>
      <c r="P36" s="391">
        <f t="shared" si="3"/>
        <v>90</v>
      </c>
      <c r="Q36" s="391">
        <f>SUM((P36+(R36+P36*S36)*(1+F36)))</f>
        <v>123.72</v>
      </c>
      <c r="R36" s="59">
        <v>31.02</v>
      </c>
      <c r="S36" s="51">
        <v>0.03</v>
      </c>
    </row>
    <row r="37" spans="1:19" ht="120">
      <c r="A37" s="477" t="s">
        <v>799</v>
      </c>
      <c r="B37" s="405" t="s">
        <v>867</v>
      </c>
      <c r="C37" s="406" t="s">
        <v>406</v>
      </c>
      <c r="D37" s="404">
        <v>52.75</v>
      </c>
      <c r="E37" s="404">
        <v>50.55</v>
      </c>
      <c r="F37" s="147"/>
      <c r="G37" s="391">
        <f t="shared" si="4"/>
        <v>103.3</v>
      </c>
      <c r="H37" s="151"/>
      <c r="I37" s="151"/>
      <c r="J37" s="391">
        <f t="shared" si="5"/>
        <v>79.125</v>
      </c>
      <c r="K37" s="391">
        <f t="shared" si="6"/>
        <v>129.67500000000001</v>
      </c>
      <c r="L37" s="391">
        <f t="shared" si="1"/>
        <v>79.125</v>
      </c>
      <c r="M37" s="391">
        <f>SUM((L37+E37)*(1+F37))</f>
        <v>129.67500000000001</v>
      </c>
      <c r="N37" s="391">
        <f t="shared" si="2"/>
        <v>79.125</v>
      </c>
      <c r="O37" s="391">
        <f>SUM(E37+N37)*(1+F37)</f>
        <v>129.67500000000001</v>
      </c>
      <c r="P37" s="391">
        <f t="shared" si="3"/>
        <v>105.5</v>
      </c>
      <c r="Q37" s="391">
        <f t="shared" si="7"/>
        <v>156.05000000000001</v>
      </c>
    </row>
    <row r="38" spans="1:19" ht="120">
      <c r="A38" s="424" t="s">
        <v>683</v>
      </c>
      <c r="B38" s="405" t="s">
        <v>819</v>
      </c>
      <c r="C38" s="496" t="s">
        <v>252</v>
      </c>
      <c r="D38" s="404">
        <v>45</v>
      </c>
      <c r="E38" s="404">
        <f>SUM(R38+(D38*S38))</f>
        <v>32.369999999999997</v>
      </c>
      <c r="F38" s="147"/>
      <c r="G38" s="391">
        <f t="shared" si="4"/>
        <v>77.37</v>
      </c>
      <c r="H38" s="151"/>
      <c r="I38" s="151"/>
      <c r="J38" s="391">
        <f t="shared" si="5"/>
        <v>67.5</v>
      </c>
      <c r="K38" s="391">
        <f t="shared" si="6"/>
        <v>99.87</v>
      </c>
      <c r="L38" s="391">
        <f t="shared" si="1"/>
        <v>67.5</v>
      </c>
      <c r="M38" s="391">
        <f>SUM((L38+E38)*(1+F38))</f>
        <v>99.87</v>
      </c>
      <c r="N38" s="391">
        <f t="shared" ref="N38:N54" si="8">SUM(D38*1.5)</f>
        <v>67.5</v>
      </c>
      <c r="O38" s="391">
        <f>SUM(E38+N38)*(1+F38)</f>
        <v>99.87</v>
      </c>
      <c r="P38" s="391">
        <f t="shared" ref="P38:P54" si="9">SUM(D38*2)</f>
        <v>90</v>
      </c>
      <c r="Q38" s="391">
        <f t="shared" si="7"/>
        <v>122.37</v>
      </c>
      <c r="R38" s="59">
        <v>31.02</v>
      </c>
      <c r="S38" s="59">
        <v>0.03</v>
      </c>
    </row>
    <row r="39" spans="1:19" ht="240">
      <c r="A39" s="424" t="s">
        <v>682</v>
      </c>
      <c r="B39" s="405" t="s">
        <v>819</v>
      </c>
      <c r="C39" s="496" t="s">
        <v>251</v>
      </c>
      <c r="D39" s="404">
        <v>45</v>
      </c>
      <c r="E39" s="404">
        <f>SUM(R39+(D39*S39))</f>
        <v>32.369999999999997</v>
      </c>
      <c r="F39" s="147"/>
      <c r="G39" s="391">
        <f t="shared" si="4"/>
        <v>77.37</v>
      </c>
      <c r="H39" s="151"/>
      <c r="I39" s="151"/>
      <c r="J39" s="391">
        <f>SUM(D39*1.5)</f>
        <v>67.5</v>
      </c>
      <c r="K39" s="391">
        <f>SUM((J39+(R39+J39*S39)*(1+F39)))</f>
        <v>100.545</v>
      </c>
      <c r="L39" s="391">
        <f>SUM(D39*1.5)</f>
        <v>67.5</v>
      </c>
      <c r="M39" s="391">
        <f>SUM((L39+(R39+L39*S39)*(1+F39)))</f>
        <v>100.545</v>
      </c>
      <c r="N39" s="391">
        <f t="shared" si="8"/>
        <v>67.5</v>
      </c>
      <c r="O39" s="391">
        <f>SUM((R39+N39*S39)+N39)*(1+F39)</f>
        <v>100.545</v>
      </c>
      <c r="P39" s="391">
        <f t="shared" si="9"/>
        <v>90</v>
      </c>
      <c r="Q39" s="391">
        <f>SUM((P39+(R39+P39*S39)*(1+F39)))</f>
        <v>123.72</v>
      </c>
      <c r="R39" s="59">
        <v>31.02</v>
      </c>
      <c r="S39" s="51">
        <v>0.03</v>
      </c>
    </row>
    <row r="40" spans="1:19" ht="120">
      <c r="A40" s="478" t="s">
        <v>681</v>
      </c>
      <c r="B40" s="405" t="s">
        <v>866</v>
      </c>
      <c r="C40" s="406" t="s">
        <v>406</v>
      </c>
      <c r="D40" s="404">
        <v>52.75</v>
      </c>
      <c r="E40" s="404">
        <v>50.55</v>
      </c>
      <c r="F40" s="147"/>
      <c r="G40" s="391">
        <f t="shared" si="4"/>
        <v>103.3</v>
      </c>
      <c r="H40" s="151"/>
      <c r="I40" s="151"/>
      <c r="J40" s="391">
        <f t="shared" si="5"/>
        <v>79.125</v>
      </c>
      <c r="K40" s="391">
        <f t="shared" si="6"/>
        <v>129.67500000000001</v>
      </c>
      <c r="L40" s="391">
        <f t="shared" si="1"/>
        <v>79.125</v>
      </c>
      <c r="M40" s="391">
        <f>SUM((L40+E40)*(1+F40))</f>
        <v>129.67500000000001</v>
      </c>
      <c r="N40" s="391">
        <f t="shared" si="8"/>
        <v>79.125</v>
      </c>
      <c r="O40" s="391">
        <f>SUM(E40+N40)*(1+F40)</f>
        <v>129.67500000000001</v>
      </c>
      <c r="P40" s="391">
        <f t="shared" si="9"/>
        <v>105.5</v>
      </c>
      <c r="Q40" s="391">
        <f t="shared" si="7"/>
        <v>156.05000000000001</v>
      </c>
    </row>
    <row r="41" spans="1:19" ht="120">
      <c r="A41" s="478" t="s">
        <v>680</v>
      </c>
      <c r="B41" s="405" t="s">
        <v>866</v>
      </c>
      <c r="C41" s="496" t="s">
        <v>252</v>
      </c>
      <c r="D41" s="404">
        <v>45</v>
      </c>
      <c r="E41" s="404">
        <f>SUM(R41+(D41*S41))</f>
        <v>32.369999999999997</v>
      </c>
      <c r="F41" s="147"/>
      <c r="G41" s="391">
        <f t="shared" si="4"/>
        <v>77.37</v>
      </c>
      <c r="H41" s="151"/>
      <c r="I41" s="151"/>
      <c r="J41" s="391">
        <f t="shared" si="5"/>
        <v>67.5</v>
      </c>
      <c r="K41" s="391">
        <f t="shared" si="6"/>
        <v>99.87</v>
      </c>
      <c r="L41" s="391">
        <f t="shared" si="1"/>
        <v>67.5</v>
      </c>
      <c r="M41" s="391">
        <f>SUM((L41+E41)*(1+F41))</f>
        <v>99.87</v>
      </c>
      <c r="N41" s="391">
        <f t="shared" si="8"/>
        <v>67.5</v>
      </c>
      <c r="O41" s="391">
        <f>SUM(E41+N41)*(1+F41)</f>
        <v>99.87</v>
      </c>
      <c r="P41" s="391">
        <f t="shared" si="9"/>
        <v>90</v>
      </c>
      <c r="Q41" s="391">
        <f t="shared" si="7"/>
        <v>122.37</v>
      </c>
      <c r="R41" s="59">
        <v>31.02</v>
      </c>
      <c r="S41" s="59">
        <v>0.03</v>
      </c>
    </row>
    <row r="42" spans="1:19" ht="240">
      <c r="A42" s="424" t="s">
        <v>679</v>
      </c>
      <c r="B42" s="405" t="s">
        <v>866</v>
      </c>
      <c r="C42" s="496" t="s">
        <v>251</v>
      </c>
      <c r="D42" s="404">
        <v>45</v>
      </c>
      <c r="E42" s="404">
        <f>SUM(R42+(D42*S42))</f>
        <v>32.369999999999997</v>
      </c>
      <c r="F42" s="147"/>
      <c r="G42" s="391">
        <f t="shared" si="4"/>
        <v>77.37</v>
      </c>
      <c r="H42" s="151"/>
      <c r="I42" s="151"/>
      <c r="J42" s="391">
        <f t="shared" ref="J42:J54" si="10">SUM(D42*1.5)</f>
        <v>67.5</v>
      </c>
      <c r="K42" s="391">
        <f>SUM((J42+(R42+J42*S42)*(1+F42)))</f>
        <v>100.545</v>
      </c>
      <c r="L42" s="391">
        <f>SUM(D42*1.5)</f>
        <v>67.5</v>
      </c>
      <c r="M42" s="391">
        <f>SUM((L42+(R42+L42*S42)*(1+F42)))</f>
        <v>100.545</v>
      </c>
      <c r="N42" s="391">
        <f t="shared" si="8"/>
        <v>67.5</v>
      </c>
      <c r="O42" s="391">
        <f>SUM((R42+N42*S42)+N42)*(1+F42)</f>
        <v>100.545</v>
      </c>
      <c r="P42" s="391">
        <f t="shared" si="9"/>
        <v>90</v>
      </c>
      <c r="Q42" s="391">
        <f>SUM((P42+(R42+P42*S42)*(1+F42)))</f>
        <v>123.72</v>
      </c>
      <c r="R42" s="59">
        <v>31.02</v>
      </c>
      <c r="S42" s="51">
        <v>0.03</v>
      </c>
    </row>
    <row r="43" spans="1:19" ht="120">
      <c r="A43" s="477" t="s">
        <v>796</v>
      </c>
      <c r="B43" s="405" t="s">
        <v>849</v>
      </c>
      <c r="C43" s="406" t="s">
        <v>406</v>
      </c>
      <c r="D43" s="404">
        <v>52.75</v>
      </c>
      <c r="E43" s="404">
        <v>50.55</v>
      </c>
      <c r="F43" s="147"/>
      <c r="G43" s="391">
        <f t="shared" si="4"/>
        <v>103.3</v>
      </c>
      <c r="H43" s="151"/>
      <c r="I43" s="151"/>
      <c r="J43" s="391">
        <f t="shared" si="10"/>
        <v>79.125</v>
      </c>
      <c r="K43" s="391">
        <f>SUM((J43+E43)*(1+F43))</f>
        <v>129.67500000000001</v>
      </c>
      <c r="L43" s="391">
        <f t="shared" si="1"/>
        <v>79.125</v>
      </c>
      <c r="M43" s="391">
        <f>SUM((L43+E43)*(1+F43))</f>
        <v>129.67500000000001</v>
      </c>
      <c r="N43" s="391">
        <f t="shared" si="8"/>
        <v>79.125</v>
      </c>
      <c r="O43" s="391">
        <f>SUM(E43+N43)*(1+F43)</f>
        <v>129.67500000000001</v>
      </c>
      <c r="P43" s="391">
        <f t="shared" si="9"/>
        <v>105.5</v>
      </c>
      <c r="Q43" s="391">
        <f t="shared" si="7"/>
        <v>156.05000000000001</v>
      </c>
    </row>
    <row r="44" spans="1:19" ht="120">
      <c r="A44" s="424" t="s">
        <v>678</v>
      </c>
      <c r="B44" s="405" t="s">
        <v>849</v>
      </c>
      <c r="C44" s="496" t="s">
        <v>252</v>
      </c>
      <c r="D44" s="404">
        <v>45</v>
      </c>
      <c r="E44" s="404">
        <f>SUM(R44+(D44*S44))</f>
        <v>32.369999999999997</v>
      </c>
      <c r="F44" s="147"/>
      <c r="G44" s="391">
        <f t="shared" si="4"/>
        <v>77.37</v>
      </c>
      <c r="H44" s="151"/>
      <c r="I44" s="151"/>
      <c r="J44" s="391">
        <f t="shared" si="10"/>
        <v>67.5</v>
      </c>
      <c r="K44" s="391">
        <f>SUM((J44+E44)*(1+F44))</f>
        <v>99.87</v>
      </c>
      <c r="L44" s="391">
        <f t="shared" si="1"/>
        <v>67.5</v>
      </c>
      <c r="M44" s="391">
        <f>SUM((L44+E44)*(1+F44))</f>
        <v>99.87</v>
      </c>
      <c r="N44" s="391">
        <f t="shared" si="8"/>
        <v>67.5</v>
      </c>
      <c r="O44" s="391">
        <f>SUM(E44+N44)*(1+F44)</f>
        <v>99.87</v>
      </c>
      <c r="P44" s="391">
        <f t="shared" si="9"/>
        <v>90</v>
      </c>
      <c r="Q44" s="391">
        <f t="shared" si="7"/>
        <v>122.37</v>
      </c>
      <c r="R44" s="59">
        <v>31.02</v>
      </c>
      <c r="S44" s="59">
        <v>0.03</v>
      </c>
    </row>
    <row r="45" spans="1:19" ht="240">
      <c r="A45" s="424" t="s">
        <v>677</v>
      </c>
      <c r="B45" s="405" t="s">
        <v>849</v>
      </c>
      <c r="C45" s="496" t="s">
        <v>251</v>
      </c>
      <c r="D45" s="404">
        <v>45</v>
      </c>
      <c r="E45" s="404">
        <f>SUM(R45+(D45*S45))</f>
        <v>32.369999999999997</v>
      </c>
      <c r="F45" s="147"/>
      <c r="G45" s="391">
        <f t="shared" si="4"/>
        <v>77.37</v>
      </c>
      <c r="H45" s="151"/>
      <c r="I45" s="151"/>
      <c r="J45" s="391">
        <f t="shared" si="10"/>
        <v>67.5</v>
      </c>
      <c r="K45" s="391">
        <f>SUM((J45+(R45+J45*S45)*(1+F45)))</f>
        <v>100.545</v>
      </c>
      <c r="L45" s="391">
        <f>SUM(D45*1.5)</f>
        <v>67.5</v>
      </c>
      <c r="M45" s="391">
        <f>SUM((L45+(R45+L45*S45)*(1+F45)))</f>
        <v>100.545</v>
      </c>
      <c r="N45" s="391">
        <f t="shared" si="8"/>
        <v>67.5</v>
      </c>
      <c r="O45" s="391">
        <f>SUM((R45+N45*S45)+N45)*(1+F45)</f>
        <v>100.545</v>
      </c>
      <c r="P45" s="391">
        <f t="shared" si="9"/>
        <v>90</v>
      </c>
      <c r="Q45" s="391">
        <f>SUM((P45+(R45+P45*S45)*(1+F45)))</f>
        <v>123.72</v>
      </c>
      <c r="R45" s="59">
        <v>31.02</v>
      </c>
      <c r="S45" s="51">
        <v>0.03</v>
      </c>
    </row>
    <row r="46" spans="1:19" ht="120">
      <c r="A46" s="477" t="s">
        <v>795</v>
      </c>
      <c r="B46" s="405" t="s">
        <v>821</v>
      </c>
      <c r="C46" s="403" t="s">
        <v>111</v>
      </c>
      <c r="D46" s="404">
        <v>52.75</v>
      </c>
      <c r="E46" s="404">
        <v>50.55</v>
      </c>
      <c r="F46" s="147"/>
      <c r="G46" s="391">
        <f t="shared" si="4"/>
        <v>103.3</v>
      </c>
      <c r="H46" s="151"/>
      <c r="I46" s="151"/>
      <c r="J46" s="391">
        <f t="shared" si="10"/>
        <v>79.125</v>
      </c>
      <c r="K46" s="391">
        <f>SUM((J46+E46)*(1+F46))</f>
        <v>129.67500000000001</v>
      </c>
      <c r="L46" s="391">
        <f t="shared" si="1"/>
        <v>79.125</v>
      </c>
      <c r="M46" s="391">
        <f>SUM((L46+E46)*(1+F46))</f>
        <v>129.67500000000001</v>
      </c>
      <c r="N46" s="391">
        <f t="shared" si="8"/>
        <v>79.125</v>
      </c>
      <c r="O46" s="391">
        <f>SUM(E46+N46)*(1+F46)</f>
        <v>129.67500000000001</v>
      </c>
      <c r="P46" s="391">
        <f t="shared" si="9"/>
        <v>105.5</v>
      </c>
      <c r="Q46" s="391">
        <f>SUM((P46+E46)*(1+F46))</f>
        <v>156.05000000000001</v>
      </c>
    </row>
    <row r="47" spans="1:19" ht="120">
      <c r="A47" s="424" t="s">
        <v>676</v>
      </c>
      <c r="B47" s="405" t="s">
        <v>821</v>
      </c>
      <c r="C47" s="496" t="s">
        <v>252</v>
      </c>
      <c r="D47" s="404">
        <v>45</v>
      </c>
      <c r="E47" s="404">
        <f>SUM(R47+(D47*S47))</f>
        <v>32.369999999999997</v>
      </c>
      <c r="F47" s="147"/>
      <c r="G47" s="391">
        <f t="shared" si="4"/>
        <v>77.37</v>
      </c>
      <c r="H47" s="151"/>
      <c r="I47" s="151"/>
      <c r="J47" s="391">
        <f t="shared" si="10"/>
        <v>67.5</v>
      </c>
      <c r="K47" s="391">
        <f>SUM((J47+E47)*(1+F47))</f>
        <v>99.87</v>
      </c>
      <c r="L47" s="391">
        <f t="shared" si="1"/>
        <v>67.5</v>
      </c>
      <c r="M47" s="391">
        <f>SUM((L47+E47)*(1+F47))</f>
        <v>99.87</v>
      </c>
      <c r="N47" s="391">
        <f t="shared" si="8"/>
        <v>67.5</v>
      </c>
      <c r="O47" s="391">
        <f>SUM(E47+N47)*(1+F47)</f>
        <v>99.87</v>
      </c>
      <c r="P47" s="391">
        <f t="shared" si="9"/>
        <v>90</v>
      </c>
      <c r="Q47" s="391">
        <f>SUM((P47+E47)*(1+F47))</f>
        <v>122.37</v>
      </c>
      <c r="R47" s="59">
        <v>31.02</v>
      </c>
      <c r="S47" s="59">
        <v>0.03</v>
      </c>
    </row>
    <row r="48" spans="1:19" ht="240">
      <c r="A48" s="424" t="s">
        <v>675</v>
      </c>
      <c r="B48" s="405" t="s">
        <v>821</v>
      </c>
      <c r="C48" s="496" t="s">
        <v>251</v>
      </c>
      <c r="D48" s="404">
        <v>45</v>
      </c>
      <c r="E48" s="404">
        <f>SUM(R48+(D48*S48))</f>
        <v>32.369999999999997</v>
      </c>
      <c r="F48" s="147"/>
      <c r="G48" s="391">
        <f t="shared" si="4"/>
        <v>77.37</v>
      </c>
      <c r="H48" s="151"/>
      <c r="I48" s="151"/>
      <c r="J48" s="391">
        <f t="shared" si="10"/>
        <v>67.5</v>
      </c>
      <c r="K48" s="391">
        <f>SUM((J48+(R48+J48*S48)*(1+F48)))</f>
        <v>100.545</v>
      </c>
      <c r="L48" s="391">
        <f>SUM(D48*1.5)</f>
        <v>67.5</v>
      </c>
      <c r="M48" s="391">
        <f>SUM((L48+(R48+L48*S48)*(1+F48)))</f>
        <v>100.545</v>
      </c>
      <c r="N48" s="391">
        <f t="shared" si="8"/>
        <v>67.5</v>
      </c>
      <c r="O48" s="391">
        <f>SUM((R48+N48*S48)+N48)*(1+F48)</f>
        <v>100.545</v>
      </c>
      <c r="P48" s="391">
        <f t="shared" si="9"/>
        <v>90</v>
      </c>
      <c r="Q48" s="391">
        <f>SUM((P48+(R48+P48*S48)*(1+F48)))</f>
        <v>123.72</v>
      </c>
      <c r="R48" s="59">
        <v>31.02</v>
      </c>
      <c r="S48" s="51">
        <v>0.03</v>
      </c>
    </row>
    <row r="49" spans="1:21" ht="105">
      <c r="A49" s="502" t="s">
        <v>383</v>
      </c>
      <c r="B49" s="479" t="s">
        <v>872</v>
      </c>
      <c r="C49" s="406" t="s">
        <v>407</v>
      </c>
      <c r="D49" s="404">
        <v>54.81</v>
      </c>
      <c r="E49" s="404">
        <f>SUM(R49+(D49*S49))</f>
        <v>27.849674999999998</v>
      </c>
      <c r="F49" s="147"/>
      <c r="G49" s="391">
        <f t="shared" si="4"/>
        <v>82.659674999999993</v>
      </c>
      <c r="H49" s="151"/>
      <c r="I49" s="151"/>
      <c r="J49" s="391">
        <f t="shared" si="10"/>
        <v>82.215000000000003</v>
      </c>
      <c r="K49" s="391">
        <f>SUM((J49+(R49+(J49*S49))*(1+F49)))</f>
        <v>111.9145125</v>
      </c>
      <c r="L49" s="391">
        <f t="shared" si="1"/>
        <v>82.215000000000003</v>
      </c>
      <c r="M49" s="498">
        <f>SUM((L49+(R49+(L49*S49))*(1+F49)))</f>
        <v>111.9145125</v>
      </c>
      <c r="N49" s="498">
        <f t="shared" si="8"/>
        <v>82.215000000000003</v>
      </c>
      <c r="O49" s="498">
        <f>SUM(N49+(R49+(N49*S49))*(1+F49))</f>
        <v>111.9145125</v>
      </c>
      <c r="P49" s="498">
        <f t="shared" si="9"/>
        <v>109.62</v>
      </c>
      <c r="Q49" s="498">
        <f>SUM((P49+(R49+(P49*S49))*(1+F49)))</f>
        <v>141.16935000000001</v>
      </c>
      <c r="R49" s="51">
        <v>24.15</v>
      </c>
      <c r="S49" s="51">
        <v>6.7500000000000004E-2</v>
      </c>
    </row>
    <row r="50" spans="1:21" ht="210">
      <c r="A50" s="502" t="s">
        <v>384</v>
      </c>
      <c r="B50" s="479" t="s">
        <v>873</v>
      </c>
      <c r="C50" s="499" t="s">
        <v>259</v>
      </c>
      <c r="D50" s="404">
        <v>54.56</v>
      </c>
      <c r="E50" s="404">
        <f>SUM(R50+(D50*S50))</f>
        <v>27.832799999999999</v>
      </c>
      <c r="F50" s="147"/>
      <c r="G50" s="391">
        <f t="shared" si="4"/>
        <v>82.392799999999994</v>
      </c>
      <c r="H50" s="151"/>
      <c r="I50" s="151"/>
      <c r="J50" s="391">
        <f t="shared" si="10"/>
        <v>81.84</v>
      </c>
      <c r="K50" s="391">
        <f>SUM((J50+E50)*(1+F50))</f>
        <v>109.6728</v>
      </c>
      <c r="L50" s="391">
        <f t="shared" si="1"/>
        <v>81.84</v>
      </c>
      <c r="M50" s="498">
        <f>SUM((L50+E50)*(1+F50))</f>
        <v>109.6728</v>
      </c>
      <c r="N50" s="498">
        <f t="shared" si="8"/>
        <v>81.84</v>
      </c>
      <c r="O50" s="498">
        <f>SUM(E50+N50)*(1+F50)</f>
        <v>109.6728</v>
      </c>
      <c r="P50" s="498">
        <f t="shared" si="9"/>
        <v>109.12</v>
      </c>
      <c r="Q50" s="498">
        <f>SUM((P50+E50)*(1+F50))</f>
        <v>136.9528</v>
      </c>
      <c r="R50" s="51">
        <v>24.15</v>
      </c>
      <c r="S50" s="51">
        <v>6.7500000000000004E-2</v>
      </c>
    </row>
    <row r="51" spans="1:21" ht="210">
      <c r="A51" s="501" t="s">
        <v>137</v>
      </c>
      <c r="B51" s="479" t="s">
        <v>831</v>
      </c>
      <c r="C51" s="484" t="s">
        <v>141</v>
      </c>
      <c r="D51" s="404">
        <v>56.66</v>
      </c>
      <c r="E51" s="404">
        <v>34.11</v>
      </c>
      <c r="F51" s="147"/>
      <c r="G51" s="391">
        <f t="shared" si="4"/>
        <v>90.77</v>
      </c>
      <c r="H51" s="151"/>
      <c r="I51" s="151"/>
      <c r="J51" s="391">
        <f t="shared" si="10"/>
        <v>84.99</v>
      </c>
      <c r="K51" s="391">
        <f>SUM((J51+E51)*(1+F51))</f>
        <v>119.1</v>
      </c>
      <c r="L51" s="391">
        <f t="shared" si="1"/>
        <v>84.99</v>
      </c>
      <c r="M51" s="391">
        <f>SUM((L51+E51)*(1+F51))</f>
        <v>119.1</v>
      </c>
      <c r="N51" s="391">
        <f t="shared" si="8"/>
        <v>84.99</v>
      </c>
      <c r="O51" s="391">
        <f>SUM(E51+N51)*(1+F51)</f>
        <v>119.1</v>
      </c>
      <c r="P51" s="391">
        <f t="shared" si="9"/>
        <v>113.32</v>
      </c>
      <c r="Q51" s="391">
        <f>SUM((P51+E51)*(1+F51))</f>
        <v>147.43</v>
      </c>
    </row>
    <row r="52" spans="1:21" ht="210">
      <c r="A52" s="484" t="s">
        <v>138</v>
      </c>
      <c r="B52" s="479" t="s">
        <v>831</v>
      </c>
      <c r="C52" s="484" t="s">
        <v>143</v>
      </c>
      <c r="D52" s="404">
        <v>50.84</v>
      </c>
      <c r="E52" s="404">
        <v>34.520000000000003</v>
      </c>
      <c r="F52" s="147"/>
      <c r="G52" s="391">
        <f t="shared" si="4"/>
        <v>85.360000000000014</v>
      </c>
      <c r="H52" s="151"/>
      <c r="I52" s="151"/>
      <c r="J52" s="391">
        <f t="shared" si="10"/>
        <v>76.260000000000005</v>
      </c>
      <c r="K52" s="391">
        <f>SUM((J52+E52)*(1+F52))</f>
        <v>110.78</v>
      </c>
      <c r="L52" s="391">
        <f>SUM(D52*1.5)</f>
        <v>76.260000000000005</v>
      </c>
      <c r="M52" s="391">
        <f>SUM((L52+E52)*(1+F52))</f>
        <v>110.78</v>
      </c>
      <c r="N52" s="391">
        <f t="shared" si="8"/>
        <v>76.260000000000005</v>
      </c>
      <c r="O52" s="391">
        <f>SUM(E52+N52)*(1+F52)</f>
        <v>110.78</v>
      </c>
      <c r="P52" s="391">
        <f t="shared" si="9"/>
        <v>101.68</v>
      </c>
      <c r="Q52" s="498">
        <f>SUM((P52+E52)*(1+F52))</f>
        <v>136.20000000000002</v>
      </c>
    </row>
    <row r="53" spans="1:21" ht="210">
      <c r="A53" s="484" t="s">
        <v>139</v>
      </c>
      <c r="B53" s="479" t="s">
        <v>875</v>
      </c>
      <c r="C53" s="486" t="s">
        <v>468</v>
      </c>
      <c r="D53" s="404">
        <v>42.5</v>
      </c>
      <c r="E53" s="404">
        <v>22.44</v>
      </c>
      <c r="F53" s="147"/>
      <c r="G53" s="391">
        <f t="shared" si="4"/>
        <v>64.94</v>
      </c>
      <c r="H53" s="151"/>
      <c r="I53" s="151"/>
      <c r="J53" s="404">
        <f t="shared" si="10"/>
        <v>63.75</v>
      </c>
      <c r="K53" s="487">
        <f>SUM((J53+E53)*(1+F53))</f>
        <v>86.19</v>
      </c>
      <c r="L53" s="391">
        <f>SUM(D53*1.5)</f>
        <v>63.75</v>
      </c>
      <c r="M53" s="391">
        <f>SUM((L53+E53)*(1+F53))</f>
        <v>86.19</v>
      </c>
      <c r="N53" s="391">
        <f t="shared" si="8"/>
        <v>63.75</v>
      </c>
      <c r="O53" s="391">
        <f>SUM(E53+N53)*(1+F53)</f>
        <v>86.19</v>
      </c>
      <c r="P53" s="391">
        <f t="shared" si="9"/>
        <v>85</v>
      </c>
      <c r="Q53" s="391">
        <f>SUM((P53+E53)*(1+F53))</f>
        <v>107.44</v>
      </c>
      <c r="R53" s="51"/>
      <c r="S53" s="51"/>
      <c r="T53" s="51"/>
      <c r="U53" s="51"/>
    </row>
    <row r="54" spans="1:21" ht="225">
      <c r="A54" s="484" t="s">
        <v>140</v>
      </c>
      <c r="B54" s="479" t="s">
        <v>874</v>
      </c>
      <c r="C54" s="484" t="s">
        <v>142</v>
      </c>
      <c r="D54" s="404">
        <v>45.42</v>
      </c>
      <c r="E54" s="404">
        <v>23.97</v>
      </c>
      <c r="F54" s="147"/>
      <c r="G54" s="391">
        <f t="shared" si="4"/>
        <v>69.39</v>
      </c>
      <c r="H54" s="151"/>
      <c r="I54" s="151"/>
      <c r="J54" s="391">
        <f t="shared" si="10"/>
        <v>68.13</v>
      </c>
      <c r="K54" s="391">
        <f>SUM((J54+E54)*(1+F54))</f>
        <v>92.1</v>
      </c>
      <c r="L54" s="391">
        <f t="shared" si="1"/>
        <v>68.13</v>
      </c>
      <c r="M54" s="391">
        <f>SUM((L54+E54)*(1+F54))</f>
        <v>92.1</v>
      </c>
      <c r="N54" s="391">
        <f t="shared" si="8"/>
        <v>68.13</v>
      </c>
      <c r="O54" s="391">
        <f>SUM(E54+N54)*(1+F54)</f>
        <v>92.1</v>
      </c>
      <c r="P54" s="391">
        <f t="shared" si="9"/>
        <v>90.84</v>
      </c>
      <c r="Q54" s="391">
        <f>SUM((P54+E54)*(1+F54))</f>
        <v>114.81</v>
      </c>
    </row>
    <row r="55" spans="1:21" s="49" customFormat="1" ht="64.5">
      <c r="A55" s="432" t="s">
        <v>65</v>
      </c>
      <c r="B55" s="402" t="s">
        <v>830</v>
      </c>
      <c r="C55" s="433"/>
      <c r="D55" s="433"/>
      <c r="E55" s="433"/>
      <c r="F55" s="452"/>
      <c r="G55" s="157"/>
      <c r="H55" s="151"/>
      <c r="I55" s="151"/>
      <c r="J55" s="433"/>
      <c r="K55" s="391">
        <f>SUM(G55*1.5)</f>
        <v>0</v>
      </c>
      <c r="L55" s="444"/>
      <c r="M55" s="391">
        <f>SUM(G55*1.5)</f>
        <v>0</v>
      </c>
      <c r="N55" s="444"/>
      <c r="O55" s="391">
        <f>SUM(G55*1.5)</f>
        <v>0</v>
      </c>
      <c r="P55" s="444"/>
      <c r="Q55" s="391">
        <f>SUM(G55*2)</f>
        <v>0</v>
      </c>
    </row>
    <row r="56" spans="1:21" s="49" customFormat="1" ht="153.75">
      <c r="A56" s="434" t="s">
        <v>61</v>
      </c>
      <c r="B56" s="402" t="s">
        <v>828</v>
      </c>
      <c r="C56" s="433"/>
      <c r="D56" s="433"/>
      <c r="E56" s="433"/>
      <c r="F56" s="452"/>
      <c r="G56" s="157"/>
      <c r="H56" s="151"/>
      <c r="I56" s="151"/>
      <c r="J56" s="433"/>
      <c r="K56" s="391">
        <f t="shared" ref="K56:K63" si="11">SUM(G56*1.5)</f>
        <v>0</v>
      </c>
      <c r="L56" s="444"/>
      <c r="M56" s="391">
        <f t="shared" ref="M56:M63" si="12">SUM(G56*1.5)</f>
        <v>0</v>
      </c>
      <c r="N56" s="444"/>
      <c r="O56" s="391">
        <f t="shared" ref="O56:O63" si="13">SUM(G56*1.5)</f>
        <v>0</v>
      </c>
      <c r="P56" s="444"/>
      <c r="Q56" s="391">
        <f t="shared" ref="Q56:Q63" si="14">SUM(G56*2)</f>
        <v>0</v>
      </c>
    </row>
    <row r="57" spans="1:21" s="49" customFormat="1" ht="64.5">
      <c r="A57" s="432" t="s">
        <v>62</v>
      </c>
      <c r="B57" s="402" t="s">
        <v>827</v>
      </c>
      <c r="C57" s="433"/>
      <c r="D57" s="433"/>
      <c r="E57" s="433"/>
      <c r="F57" s="452"/>
      <c r="G57" s="157"/>
      <c r="H57" s="151"/>
      <c r="I57" s="151"/>
      <c r="J57" s="433"/>
      <c r="K57" s="391">
        <f t="shared" si="11"/>
        <v>0</v>
      </c>
      <c r="L57" s="444"/>
      <c r="M57" s="391">
        <f t="shared" si="12"/>
        <v>0</v>
      </c>
      <c r="N57" s="444"/>
      <c r="O57" s="391">
        <f t="shared" si="13"/>
        <v>0</v>
      </c>
      <c r="P57" s="444"/>
      <c r="Q57" s="391">
        <f t="shared" si="14"/>
        <v>0</v>
      </c>
    </row>
    <row r="58" spans="1:21" s="49" customFormat="1" ht="102.75">
      <c r="A58" s="485" t="s">
        <v>98</v>
      </c>
      <c r="B58" s="414" t="s">
        <v>826</v>
      </c>
      <c r="C58" s="433"/>
      <c r="D58" s="433"/>
      <c r="E58" s="433"/>
      <c r="F58" s="452"/>
      <c r="G58" s="157"/>
      <c r="H58" s="151"/>
      <c r="I58" s="151"/>
      <c r="J58" s="433"/>
      <c r="K58" s="391">
        <f t="shared" si="11"/>
        <v>0</v>
      </c>
      <c r="L58" s="444"/>
      <c r="M58" s="391">
        <f t="shared" si="12"/>
        <v>0</v>
      </c>
      <c r="N58" s="444"/>
      <c r="O58" s="391">
        <f t="shared" si="13"/>
        <v>0</v>
      </c>
      <c r="P58" s="444"/>
      <c r="Q58" s="391">
        <f t="shared" si="14"/>
        <v>0</v>
      </c>
    </row>
    <row r="59" spans="1:21" s="49" customFormat="1" ht="116.25" thickBot="1">
      <c r="A59" s="486" t="s">
        <v>461</v>
      </c>
      <c r="B59" s="438" t="s">
        <v>825</v>
      </c>
      <c r="C59" s="433"/>
      <c r="D59" s="433"/>
      <c r="E59" s="433"/>
      <c r="F59" s="452"/>
      <c r="G59" s="157"/>
      <c r="H59" s="151"/>
      <c r="I59" s="151"/>
      <c r="J59" s="433"/>
      <c r="K59" s="391">
        <f t="shared" si="11"/>
        <v>0</v>
      </c>
      <c r="L59" s="444"/>
      <c r="M59" s="391">
        <f t="shared" si="12"/>
        <v>0</v>
      </c>
      <c r="N59" s="444"/>
      <c r="O59" s="391">
        <f t="shared" si="13"/>
        <v>0</v>
      </c>
      <c r="P59" s="444"/>
      <c r="Q59" s="391">
        <f t="shared" si="14"/>
        <v>0</v>
      </c>
    </row>
    <row r="60" spans="1:21" s="49" customFormat="1" ht="78" thickTop="1">
      <c r="A60" s="485" t="s">
        <v>99</v>
      </c>
      <c r="B60" s="422" t="s">
        <v>824</v>
      </c>
      <c r="C60" s="433"/>
      <c r="D60" s="433"/>
      <c r="E60" s="433"/>
      <c r="F60" s="452"/>
      <c r="G60" s="157"/>
      <c r="H60" s="151"/>
      <c r="I60" s="151"/>
      <c r="J60" s="433"/>
      <c r="K60" s="391">
        <f t="shared" si="11"/>
        <v>0</v>
      </c>
      <c r="L60" s="444"/>
      <c r="M60" s="391">
        <f t="shared" si="12"/>
        <v>0</v>
      </c>
      <c r="N60" s="444"/>
      <c r="O60" s="391">
        <f t="shared" si="13"/>
        <v>0</v>
      </c>
      <c r="P60" s="444"/>
      <c r="Q60" s="391">
        <f t="shared" si="14"/>
        <v>0</v>
      </c>
    </row>
    <row r="61" spans="1:21" s="49" customFormat="1">
      <c r="A61" s="432" t="s">
        <v>64</v>
      </c>
      <c r="B61" s="200"/>
      <c r="C61" s="433"/>
      <c r="D61" s="433"/>
      <c r="E61" s="433"/>
      <c r="F61" s="452"/>
      <c r="G61" s="444"/>
      <c r="H61" s="433"/>
      <c r="I61" s="433"/>
      <c r="J61" s="433"/>
      <c r="K61" s="444"/>
      <c r="L61" s="444"/>
      <c r="M61" s="444"/>
      <c r="N61" s="444"/>
      <c r="O61" s="444"/>
      <c r="P61" s="444"/>
      <c r="Q61" s="444"/>
    </row>
    <row r="62" spans="1:21" s="49" customFormat="1" ht="15.75" thickBot="1">
      <c r="A62" s="432" t="s">
        <v>63</v>
      </c>
      <c r="B62" s="203"/>
      <c r="C62" s="433"/>
      <c r="D62" s="433"/>
      <c r="E62" s="433"/>
      <c r="F62" s="452"/>
      <c r="G62" s="444"/>
      <c r="H62" s="433"/>
      <c r="I62" s="433"/>
      <c r="J62" s="433"/>
      <c r="K62" s="444"/>
      <c r="L62" s="444"/>
      <c r="M62" s="444"/>
      <c r="N62" s="444"/>
      <c r="O62" s="444"/>
      <c r="P62" s="444"/>
      <c r="Q62" s="444"/>
    </row>
    <row r="63" spans="1:21" s="49" customFormat="1" ht="77.25">
      <c r="A63" s="485" t="s">
        <v>100</v>
      </c>
      <c r="B63" s="422" t="s">
        <v>823</v>
      </c>
      <c r="C63" s="433"/>
      <c r="D63" s="433"/>
      <c r="E63" s="433"/>
      <c r="F63" s="452"/>
      <c r="G63" s="157"/>
      <c r="H63" s="151"/>
      <c r="I63" s="151"/>
      <c r="J63" s="433"/>
      <c r="K63" s="391">
        <f t="shared" si="11"/>
        <v>0</v>
      </c>
      <c r="L63" s="444"/>
      <c r="M63" s="391">
        <f t="shared" si="12"/>
        <v>0</v>
      </c>
      <c r="N63" s="444"/>
      <c r="O63" s="391">
        <f t="shared" si="13"/>
        <v>0</v>
      </c>
      <c r="P63" s="444"/>
      <c r="Q63" s="391">
        <f t="shared" si="14"/>
        <v>0</v>
      </c>
    </row>
    <row r="64" spans="1:21" s="49" customFormat="1">
      <c r="A64" s="432" t="s">
        <v>64</v>
      </c>
      <c r="B64" s="488"/>
      <c r="C64" s="433"/>
      <c r="D64" s="433"/>
      <c r="E64" s="433"/>
      <c r="F64" s="452"/>
      <c r="G64" s="444"/>
      <c r="H64" s="433"/>
      <c r="I64" s="433"/>
      <c r="J64" s="433"/>
      <c r="K64" s="444"/>
      <c r="L64" s="444"/>
      <c r="M64" s="444"/>
      <c r="N64" s="444"/>
      <c r="O64" s="444"/>
      <c r="P64" s="444"/>
      <c r="Q64" s="444"/>
    </row>
    <row r="65" spans="1:17" s="49" customFormat="1">
      <c r="A65" s="432" t="s">
        <v>63</v>
      </c>
      <c r="B65" s="488"/>
      <c r="C65" s="433"/>
      <c r="D65" s="433"/>
      <c r="E65" s="433"/>
      <c r="F65" s="452"/>
      <c r="G65" s="444"/>
      <c r="H65" s="433"/>
      <c r="I65" s="433"/>
      <c r="J65" s="433"/>
      <c r="K65" s="444"/>
      <c r="L65" s="444"/>
      <c r="M65" s="444"/>
      <c r="N65" s="444"/>
      <c r="O65" s="444"/>
      <c r="P65" s="444"/>
      <c r="Q65" s="444"/>
    </row>
  </sheetData>
  <sheetProtection algorithmName="SHA-512" hashValue="++GTC36Exgr3VemtLuBLP1e9dTk2RhmHb4TRDjrRM7HMQW0ejjQW6g1F7bLOtwcCDCDsFg1wYibIZMujdbdMpA==" saltValue="jYS/Eb90F6Tl66Sm2EQf8A==" spinCount="100000" sheet="1" objects="1" scenarios="1"/>
  <mergeCells count="2">
    <mergeCell ref="A1:B1"/>
    <mergeCell ref="A3:Q3"/>
  </mergeCells>
  <pageMargins left="0.25" right="0.25" top="0.75" bottom="0.75" header="0.3" footer="0.3"/>
  <pageSetup scale="32" fitToHeight="0" orientation="landscape" horizontalDpi="4294967293" vertic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49"/>
  <sheetViews>
    <sheetView topLeftCell="A44" zoomScale="70" zoomScaleNormal="70" workbookViewId="0">
      <selection activeCell="Q49" sqref="Q49"/>
    </sheetView>
  </sheetViews>
  <sheetFormatPr defaultColWidth="9.28515625" defaultRowHeight="15"/>
  <cols>
    <col min="1" max="1" width="49.28515625" style="59" customWidth="1"/>
    <col min="2" max="3" width="43.28515625" style="59" customWidth="1"/>
    <col min="4" max="4" width="18.42578125" style="59" customWidth="1"/>
    <col min="5" max="5" width="18.7109375" style="59" customWidth="1"/>
    <col min="6" max="6" width="14.28515625" style="63" customWidth="1"/>
    <col min="7" max="7" width="15.28515625" style="59" bestFit="1" customWidth="1"/>
    <col min="8" max="8" width="19.7109375" style="59" customWidth="1"/>
    <col min="9" max="9" width="15.28515625" style="59" customWidth="1"/>
    <col min="10" max="10" width="15.28515625" style="59" bestFit="1" customWidth="1"/>
    <col min="11" max="11" width="16.28515625" style="59" customWidth="1"/>
    <col min="12" max="12" width="15.28515625" style="59" bestFit="1" customWidth="1"/>
    <col min="13" max="13" width="18.28515625" style="59" customWidth="1"/>
    <col min="14" max="14" width="18.28515625" style="59" bestFit="1" customWidth="1"/>
    <col min="15" max="15" width="14.85546875" style="59" customWidth="1"/>
    <col min="16" max="16" width="18.28515625" style="59" customWidth="1"/>
    <col min="17" max="17" width="19.7109375" style="59" customWidth="1"/>
    <col min="18" max="18" width="12.42578125" style="59" hidden="1" customWidth="1"/>
    <col min="19" max="21" width="9.28515625" style="59" hidden="1" customWidth="1"/>
    <col min="22" max="16384" width="9.28515625" style="59"/>
  </cols>
  <sheetData>
    <row r="1" spans="1:22" ht="18.75">
      <c r="A1" s="489" t="s">
        <v>88</v>
      </c>
      <c r="B1" s="490"/>
      <c r="C1" s="350"/>
      <c r="D1" s="491"/>
      <c r="E1" s="491"/>
      <c r="F1" s="492"/>
      <c r="G1" s="491"/>
      <c r="H1" s="491"/>
      <c r="I1" s="491"/>
      <c r="J1" s="491"/>
      <c r="K1" s="491"/>
      <c r="L1" s="491"/>
      <c r="M1" s="491"/>
      <c r="N1" s="491"/>
      <c r="O1" s="491"/>
      <c r="P1" s="491"/>
      <c r="Q1" s="491"/>
    </row>
    <row r="2" spans="1:22" ht="18.75">
      <c r="A2" s="494"/>
      <c r="B2" s="468" t="s">
        <v>0</v>
      </c>
      <c r="C2" s="468" t="str">
        <f>'Cover Page'!C5:E5</f>
        <v>[Insert Bidder Name]</v>
      </c>
      <c r="D2" s="491"/>
      <c r="E2" s="491"/>
      <c r="F2" s="492"/>
      <c r="G2" s="491"/>
      <c r="H2" s="491"/>
      <c r="I2" s="491"/>
      <c r="J2" s="491"/>
      <c r="K2" s="491"/>
      <c r="L2" s="491"/>
      <c r="M2" s="491"/>
      <c r="N2" s="491"/>
      <c r="O2" s="491"/>
      <c r="P2" s="491"/>
      <c r="Q2" s="491"/>
    </row>
    <row r="3" spans="1:22" s="49" customFormat="1" ht="65.25" customHeight="1">
      <c r="A3" s="392" t="s">
        <v>464</v>
      </c>
      <c r="B3" s="393"/>
      <c r="C3" s="393"/>
      <c r="D3" s="393"/>
      <c r="E3" s="393"/>
      <c r="F3" s="393"/>
      <c r="G3" s="393"/>
      <c r="H3" s="393"/>
      <c r="I3" s="393"/>
      <c r="J3" s="393"/>
      <c r="K3" s="393"/>
      <c r="L3" s="393"/>
      <c r="M3" s="393"/>
      <c r="N3" s="393"/>
      <c r="O3" s="393"/>
      <c r="P3" s="393"/>
      <c r="Q3" s="394"/>
    </row>
    <row r="4" spans="1:22" s="49" customFormat="1" ht="82.5" customHeight="1">
      <c r="A4" s="495" t="s">
        <v>118</v>
      </c>
      <c r="B4" s="395" t="s">
        <v>82</v>
      </c>
      <c r="C4" s="396" t="s">
        <v>109</v>
      </c>
      <c r="D4" s="397">
        <v>51.75</v>
      </c>
      <c r="E4" s="397">
        <f>SUM((R4+(D4*S4)))</f>
        <v>33.54</v>
      </c>
      <c r="F4" s="470">
        <v>0.95</v>
      </c>
      <c r="G4" s="381">
        <f>SUM(D4:E4)*(1+F4)</f>
        <v>166.31549999999999</v>
      </c>
      <c r="H4" s="471" t="s">
        <v>120</v>
      </c>
      <c r="I4" s="383">
        <v>170.58</v>
      </c>
      <c r="J4" s="397">
        <f>SUM(D4*1.5)</f>
        <v>77.625</v>
      </c>
      <c r="K4" s="381">
        <f>SUM((J4+(R4+(J4*S4))*(1+F4)))</f>
        <v>151.101</v>
      </c>
      <c r="L4" s="381">
        <f>SUM(D4*1.5)</f>
        <v>77.625</v>
      </c>
      <c r="M4" s="381">
        <f>SUM((L4+(R4+(L4*S4))*(1+F4)))</f>
        <v>151.101</v>
      </c>
      <c r="N4" s="381">
        <f>SUM(D4*1.5)</f>
        <v>77.625</v>
      </c>
      <c r="O4" s="381">
        <f>SUM(N4+(R4+(N4*S4))*(1+F4))</f>
        <v>151.101</v>
      </c>
      <c r="P4" s="381">
        <f>SUM(D4*2)</f>
        <v>103.5</v>
      </c>
      <c r="Q4" s="381">
        <f>SUM((P4+(R4+(P4*S4))*(1+F4)))</f>
        <v>185.04899999999998</v>
      </c>
      <c r="R4" s="49">
        <v>25.26</v>
      </c>
      <c r="S4" s="49">
        <v>0.16</v>
      </c>
    </row>
    <row r="5" spans="1:22" ht="60">
      <c r="A5" s="398" t="s">
        <v>47</v>
      </c>
      <c r="B5" s="398" t="s">
        <v>48</v>
      </c>
      <c r="C5" s="399" t="s">
        <v>112</v>
      </c>
      <c r="D5" s="400" t="s">
        <v>49</v>
      </c>
      <c r="E5" s="400" t="s">
        <v>50</v>
      </c>
      <c r="F5" s="472" t="s">
        <v>51</v>
      </c>
      <c r="G5" s="400" t="s">
        <v>69</v>
      </c>
      <c r="H5" s="442" t="s">
        <v>76</v>
      </c>
      <c r="I5" s="474" t="s">
        <v>113</v>
      </c>
      <c r="J5" s="400" t="s">
        <v>68</v>
      </c>
      <c r="K5" s="400" t="s">
        <v>67</v>
      </c>
      <c r="L5" s="400" t="s">
        <v>52</v>
      </c>
      <c r="M5" s="400" t="s">
        <v>53</v>
      </c>
      <c r="N5" s="400" t="s">
        <v>54</v>
      </c>
      <c r="O5" s="400" t="s">
        <v>55</v>
      </c>
      <c r="P5" s="503" t="s">
        <v>66</v>
      </c>
      <c r="Q5" s="400" t="s">
        <v>56</v>
      </c>
      <c r="R5" s="51"/>
      <c r="S5" s="51"/>
      <c r="T5" s="51"/>
      <c r="U5" s="51"/>
    </row>
    <row r="6" spans="1:22" ht="300">
      <c r="A6" s="501" t="s">
        <v>144</v>
      </c>
      <c r="B6" s="405" t="s">
        <v>903</v>
      </c>
      <c r="C6" s="499" t="s">
        <v>252</v>
      </c>
      <c r="D6" s="404">
        <v>45</v>
      </c>
      <c r="E6" s="404">
        <f>SUM(R6+(D6*S6))</f>
        <v>32.369999999999997</v>
      </c>
      <c r="F6" s="147"/>
      <c r="G6" s="391">
        <f t="shared" ref="G6:G29" si="0">SUM(D6:E6)*(1+F6)</f>
        <v>77.37</v>
      </c>
      <c r="H6" s="151"/>
      <c r="I6" s="151"/>
      <c r="J6" s="391">
        <f t="shared" ref="J6:J29" si="1">SUM(D6*1.5)</f>
        <v>67.5</v>
      </c>
      <c r="K6" s="391">
        <f>SUM((J6+(R6+J6*S6)*(1+F6)))</f>
        <v>100.545</v>
      </c>
      <c r="L6" s="391">
        <f t="shared" ref="L6:L29" si="2">SUM(D6*1.5)</f>
        <v>67.5</v>
      </c>
      <c r="M6" s="391">
        <f>SUM((L6+(R6+L6*S6)*(1+F6)))</f>
        <v>100.545</v>
      </c>
      <c r="N6" s="391">
        <f t="shared" ref="N6:N29" si="3">SUM(D6*1.5)</f>
        <v>67.5</v>
      </c>
      <c r="O6" s="391">
        <f>SUM((R6+N6*S6)+N6)*(1+F6)</f>
        <v>100.545</v>
      </c>
      <c r="P6" s="391">
        <f t="shared" ref="P6:P29" si="4">SUM(D6*2)</f>
        <v>90</v>
      </c>
      <c r="Q6" s="391">
        <f>SUM((P6+(R6+P6*S6)*(1+F6)))</f>
        <v>123.72</v>
      </c>
      <c r="R6" s="59">
        <v>31.02</v>
      </c>
      <c r="S6" s="51">
        <v>0.03</v>
      </c>
      <c r="T6" s="51"/>
      <c r="U6" s="55"/>
      <c r="V6" s="66"/>
    </row>
    <row r="7" spans="1:22" ht="300">
      <c r="A7" s="501" t="s">
        <v>145</v>
      </c>
      <c r="B7" s="405" t="s">
        <v>903</v>
      </c>
      <c r="C7" s="410" t="s">
        <v>470</v>
      </c>
      <c r="D7" s="404">
        <v>45</v>
      </c>
      <c r="E7" s="404">
        <f t="shared" ref="E6:E33" si="5">SUM(R7+(D7*S7))</f>
        <v>32.369999999999997</v>
      </c>
      <c r="F7" s="147"/>
      <c r="G7" s="391">
        <f t="shared" si="0"/>
        <v>77.37</v>
      </c>
      <c r="H7" s="151"/>
      <c r="I7" s="151"/>
      <c r="J7" s="391">
        <f t="shared" si="1"/>
        <v>67.5</v>
      </c>
      <c r="K7" s="391">
        <f>SUM((J7+(R7+J7*S7)*(1+F7)))</f>
        <v>100.545</v>
      </c>
      <c r="L7" s="391">
        <f t="shared" si="2"/>
        <v>67.5</v>
      </c>
      <c r="M7" s="391">
        <f>SUM((L7+(R7+L7*S7)*(1+F7)))</f>
        <v>100.545</v>
      </c>
      <c r="N7" s="391">
        <f t="shared" si="3"/>
        <v>67.5</v>
      </c>
      <c r="O7" s="391">
        <f>SUM((R7+N7*S7)+N7)*(1+F7)</f>
        <v>100.545</v>
      </c>
      <c r="P7" s="391">
        <f t="shared" si="4"/>
        <v>90</v>
      </c>
      <c r="Q7" s="391">
        <f>SUM((P7+(R7+P7*S7)*(1+F7)))</f>
        <v>123.72</v>
      </c>
      <c r="R7" s="59">
        <v>31.02</v>
      </c>
      <c r="S7" s="51">
        <v>0.03</v>
      </c>
      <c r="T7" s="51"/>
      <c r="U7" s="55"/>
      <c r="V7" s="66"/>
    </row>
    <row r="8" spans="1:22" ht="255">
      <c r="A8" s="501" t="s">
        <v>146</v>
      </c>
      <c r="B8" s="477" t="s">
        <v>800</v>
      </c>
      <c r="C8" s="504" t="s">
        <v>259</v>
      </c>
      <c r="D8" s="404">
        <v>54.56</v>
      </c>
      <c r="E8" s="404">
        <f t="shared" si="5"/>
        <v>27.832799999999999</v>
      </c>
      <c r="F8" s="147"/>
      <c r="G8" s="391">
        <f t="shared" si="0"/>
        <v>82.392799999999994</v>
      </c>
      <c r="H8" s="151"/>
      <c r="I8" s="151"/>
      <c r="J8" s="391">
        <f t="shared" si="1"/>
        <v>81.84</v>
      </c>
      <c r="K8" s="391">
        <f>SUM((J8+(R8+(J8*S8))*(1+F8)))</f>
        <v>111.5142</v>
      </c>
      <c r="L8" s="391">
        <f t="shared" si="2"/>
        <v>81.84</v>
      </c>
      <c r="M8" s="498">
        <f>SUM((L8+(R8+(L8*S8))*(1+F8)))</f>
        <v>111.5142</v>
      </c>
      <c r="N8" s="498">
        <f t="shared" si="3"/>
        <v>81.84</v>
      </c>
      <c r="O8" s="498">
        <f>SUM(N8+(R8+(N8*S8))*(1+F8))</f>
        <v>111.5142</v>
      </c>
      <c r="P8" s="498">
        <f t="shared" si="4"/>
        <v>109.12</v>
      </c>
      <c r="Q8" s="498">
        <f>SUM((P8+(R8+(P8*S8))*(1+F8)))</f>
        <v>140.63560000000001</v>
      </c>
      <c r="R8" s="51">
        <v>24.15</v>
      </c>
      <c r="S8" s="51">
        <v>6.7500000000000004E-2</v>
      </c>
      <c r="T8" s="51"/>
      <c r="U8" s="51"/>
    </row>
    <row r="9" spans="1:22" ht="165">
      <c r="A9" s="407" t="s">
        <v>496</v>
      </c>
      <c r="B9" s="405" t="s">
        <v>904</v>
      </c>
      <c r="C9" s="499" t="s">
        <v>252</v>
      </c>
      <c r="D9" s="404">
        <v>45</v>
      </c>
      <c r="E9" s="404">
        <f t="shared" si="5"/>
        <v>32.369999999999997</v>
      </c>
      <c r="F9" s="147"/>
      <c r="G9" s="391">
        <f t="shared" si="0"/>
        <v>77.37</v>
      </c>
      <c r="H9" s="151"/>
      <c r="I9" s="151"/>
      <c r="J9" s="391">
        <f t="shared" si="1"/>
        <v>67.5</v>
      </c>
      <c r="K9" s="391">
        <f t="shared" ref="K9:K32" si="6">SUM((J9+(R9+J9*S9)*(1+F9)))</f>
        <v>100.545</v>
      </c>
      <c r="L9" s="391">
        <f t="shared" si="2"/>
        <v>67.5</v>
      </c>
      <c r="M9" s="391">
        <f t="shared" ref="M9:M32" si="7">SUM((L9+(R9+L9*S9)*(1+F9)))</f>
        <v>100.545</v>
      </c>
      <c r="N9" s="391">
        <f t="shared" si="3"/>
        <v>67.5</v>
      </c>
      <c r="O9" s="391">
        <f t="shared" ref="O9:O32" si="8">SUM((R9+N9*S9)+N9)*(1+F9)</f>
        <v>100.545</v>
      </c>
      <c r="P9" s="391">
        <f t="shared" si="4"/>
        <v>90</v>
      </c>
      <c r="Q9" s="391">
        <f t="shared" ref="Q9:Q32" si="9">SUM((P9+(R9+P9*S9)*(1+F9)))</f>
        <v>123.72</v>
      </c>
      <c r="R9" s="59">
        <v>31.02</v>
      </c>
      <c r="S9" s="51">
        <v>0.03</v>
      </c>
      <c r="T9" s="51"/>
      <c r="U9" s="51"/>
    </row>
    <row r="10" spans="1:22" ht="240">
      <c r="A10" s="407" t="s">
        <v>497</v>
      </c>
      <c r="B10" s="405" t="s">
        <v>904</v>
      </c>
      <c r="C10" s="410" t="s">
        <v>470</v>
      </c>
      <c r="D10" s="404">
        <v>45</v>
      </c>
      <c r="E10" s="404">
        <f t="shared" si="5"/>
        <v>32.369999999999997</v>
      </c>
      <c r="F10" s="147"/>
      <c r="G10" s="391">
        <f t="shared" si="0"/>
        <v>77.37</v>
      </c>
      <c r="H10" s="151"/>
      <c r="I10" s="151"/>
      <c r="J10" s="391">
        <f t="shared" si="1"/>
        <v>67.5</v>
      </c>
      <c r="K10" s="391">
        <f t="shared" si="6"/>
        <v>100.545</v>
      </c>
      <c r="L10" s="391">
        <f t="shared" si="2"/>
        <v>67.5</v>
      </c>
      <c r="M10" s="391">
        <f t="shared" si="7"/>
        <v>100.545</v>
      </c>
      <c r="N10" s="391">
        <f t="shared" si="3"/>
        <v>67.5</v>
      </c>
      <c r="O10" s="391">
        <f t="shared" si="8"/>
        <v>100.545</v>
      </c>
      <c r="P10" s="391">
        <f t="shared" si="4"/>
        <v>90</v>
      </c>
      <c r="Q10" s="391">
        <f t="shared" si="9"/>
        <v>123.72</v>
      </c>
      <c r="R10" s="59">
        <v>31.02</v>
      </c>
      <c r="S10" s="51">
        <v>0.03</v>
      </c>
      <c r="T10" s="51"/>
      <c r="U10" s="51"/>
    </row>
    <row r="11" spans="1:22" ht="150">
      <c r="A11" s="407" t="s">
        <v>498</v>
      </c>
      <c r="B11" s="405" t="s">
        <v>905</v>
      </c>
      <c r="C11" s="499" t="s">
        <v>252</v>
      </c>
      <c r="D11" s="404">
        <v>45</v>
      </c>
      <c r="E11" s="404">
        <f t="shared" si="5"/>
        <v>32.369999999999997</v>
      </c>
      <c r="F11" s="147"/>
      <c r="G11" s="391">
        <f t="shared" si="0"/>
        <v>77.37</v>
      </c>
      <c r="H11" s="151"/>
      <c r="I11" s="151"/>
      <c r="J11" s="391">
        <f t="shared" si="1"/>
        <v>67.5</v>
      </c>
      <c r="K11" s="391">
        <f t="shared" si="6"/>
        <v>100.545</v>
      </c>
      <c r="L11" s="391">
        <f t="shared" si="2"/>
        <v>67.5</v>
      </c>
      <c r="M11" s="391">
        <f t="shared" si="7"/>
        <v>100.545</v>
      </c>
      <c r="N11" s="391">
        <f t="shared" si="3"/>
        <v>67.5</v>
      </c>
      <c r="O11" s="391">
        <f t="shared" si="8"/>
        <v>100.545</v>
      </c>
      <c r="P11" s="391">
        <f t="shared" si="4"/>
        <v>90</v>
      </c>
      <c r="Q11" s="391">
        <f t="shared" si="9"/>
        <v>123.72</v>
      </c>
      <c r="R11" s="59">
        <v>31.02</v>
      </c>
      <c r="S11" s="51">
        <v>0.03</v>
      </c>
      <c r="T11" s="51"/>
      <c r="U11" s="51"/>
    </row>
    <row r="12" spans="1:22" ht="240">
      <c r="A12" s="500" t="s">
        <v>609</v>
      </c>
      <c r="B12" s="405" t="s">
        <v>906</v>
      </c>
      <c r="C12" s="410" t="s">
        <v>470</v>
      </c>
      <c r="D12" s="404">
        <v>45</v>
      </c>
      <c r="E12" s="404">
        <f t="shared" si="5"/>
        <v>32.369999999999997</v>
      </c>
      <c r="F12" s="147"/>
      <c r="G12" s="391">
        <f t="shared" si="0"/>
        <v>77.37</v>
      </c>
      <c r="H12" s="151"/>
      <c r="I12" s="151"/>
      <c r="J12" s="391">
        <f t="shared" si="1"/>
        <v>67.5</v>
      </c>
      <c r="K12" s="391">
        <f t="shared" si="6"/>
        <v>100.545</v>
      </c>
      <c r="L12" s="391">
        <f t="shared" si="2"/>
        <v>67.5</v>
      </c>
      <c r="M12" s="391">
        <f t="shared" si="7"/>
        <v>100.545</v>
      </c>
      <c r="N12" s="391">
        <f t="shared" si="3"/>
        <v>67.5</v>
      </c>
      <c r="O12" s="391">
        <f t="shared" si="8"/>
        <v>100.545</v>
      </c>
      <c r="P12" s="391">
        <f t="shared" si="4"/>
        <v>90</v>
      </c>
      <c r="Q12" s="391">
        <f t="shared" si="9"/>
        <v>123.72</v>
      </c>
      <c r="R12" s="59">
        <v>31.02</v>
      </c>
      <c r="S12" s="51">
        <v>0.03</v>
      </c>
      <c r="T12" s="51"/>
      <c r="U12" s="51"/>
    </row>
    <row r="13" spans="1:22" ht="150">
      <c r="A13" s="505" t="s">
        <v>608</v>
      </c>
      <c r="B13" s="479" t="s">
        <v>858</v>
      </c>
      <c r="C13" s="499" t="s">
        <v>252</v>
      </c>
      <c r="D13" s="404">
        <v>45</v>
      </c>
      <c r="E13" s="404">
        <f t="shared" si="5"/>
        <v>32.369999999999997</v>
      </c>
      <c r="F13" s="147"/>
      <c r="G13" s="391">
        <f t="shared" si="0"/>
        <v>77.37</v>
      </c>
      <c r="H13" s="151"/>
      <c r="I13" s="151"/>
      <c r="J13" s="391">
        <f t="shared" si="1"/>
        <v>67.5</v>
      </c>
      <c r="K13" s="391">
        <f t="shared" si="6"/>
        <v>100.545</v>
      </c>
      <c r="L13" s="391">
        <f t="shared" si="2"/>
        <v>67.5</v>
      </c>
      <c r="M13" s="391">
        <f t="shared" si="7"/>
        <v>100.545</v>
      </c>
      <c r="N13" s="391">
        <f t="shared" si="3"/>
        <v>67.5</v>
      </c>
      <c r="O13" s="391">
        <f t="shared" si="8"/>
        <v>100.545</v>
      </c>
      <c r="P13" s="391">
        <f t="shared" si="4"/>
        <v>90</v>
      </c>
      <c r="Q13" s="391">
        <f t="shared" si="9"/>
        <v>123.72</v>
      </c>
      <c r="R13" s="59">
        <v>31.02</v>
      </c>
      <c r="S13" s="51">
        <v>0.03</v>
      </c>
      <c r="T13" s="51"/>
      <c r="U13" s="51"/>
    </row>
    <row r="14" spans="1:22" ht="240">
      <c r="A14" s="505" t="s">
        <v>607</v>
      </c>
      <c r="B14" s="479" t="s">
        <v>858</v>
      </c>
      <c r="C14" s="410" t="s">
        <v>470</v>
      </c>
      <c r="D14" s="404">
        <v>45</v>
      </c>
      <c r="E14" s="404">
        <f t="shared" si="5"/>
        <v>32.369999999999997</v>
      </c>
      <c r="F14" s="147"/>
      <c r="G14" s="391">
        <f t="shared" si="0"/>
        <v>77.37</v>
      </c>
      <c r="H14" s="151"/>
      <c r="I14" s="151"/>
      <c r="J14" s="391">
        <f t="shared" si="1"/>
        <v>67.5</v>
      </c>
      <c r="K14" s="391">
        <f t="shared" si="6"/>
        <v>100.545</v>
      </c>
      <c r="L14" s="391">
        <f t="shared" si="2"/>
        <v>67.5</v>
      </c>
      <c r="M14" s="391">
        <f t="shared" si="7"/>
        <v>100.545</v>
      </c>
      <c r="N14" s="391">
        <f t="shared" si="3"/>
        <v>67.5</v>
      </c>
      <c r="O14" s="391">
        <f t="shared" si="8"/>
        <v>100.545</v>
      </c>
      <c r="P14" s="391">
        <f t="shared" si="4"/>
        <v>90</v>
      </c>
      <c r="Q14" s="391">
        <f t="shared" si="9"/>
        <v>123.72</v>
      </c>
      <c r="R14" s="59">
        <v>31.02</v>
      </c>
      <c r="S14" s="51">
        <v>0.03</v>
      </c>
      <c r="T14" s="51"/>
      <c r="U14" s="51"/>
    </row>
    <row r="15" spans="1:22" ht="150">
      <c r="A15" s="484" t="s">
        <v>147</v>
      </c>
      <c r="B15" s="479" t="s">
        <v>897</v>
      </c>
      <c r="C15" s="499" t="s">
        <v>252</v>
      </c>
      <c r="D15" s="404">
        <v>45</v>
      </c>
      <c r="E15" s="404">
        <f t="shared" si="5"/>
        <v>32.369999999999997</v>
      </c>
      <c r="F15" s="147"/>
      <c r="G15" s="391">
        <f t="shared" si="0"/>
        <v>77.37</v>
      </c>
      <c r="H15" s="151"/>
      <c r="I15" s="151"/>
      <c r="J15" s="391">
        <f t="shared" si="1"/>
        <v>67.5</v>
      </c>
      <c r="K15" s="391">
        <f t="shared" si="6"/>
        <v>100.545</v>
      </c>
      <c r="L15" s="391">
        <f t="shared" si="2"/>
        <v>67.5</v>
      </c>
      <c r="M15" s="391">
        <f t="shared" si="7"/>
        <v>100.545</v>
      </c>
      <c r="N15" s="391">
        <f t="shared" si="3"/>
        <v>67.5</v>
      </c>
      <c r="O15" s="391">
        <f t="shared" si="8"/>
        <v>100.545</v>
      </c>
      <c r="P15" s="391">
        <f t="shared" si="4"/>
        <v>90</v>
      </c>
      <c r="Q15" s="391">
        <f t="shared" si="9"/>
        <v>123.72</v>
      </c>
      <c r="R15" s="59">
        <v>31.02</v>
      </c>
      <c r="S15" s="51">
        <v>0.03</v>
      </c>
      <c r="T15" s="51"/>
      <c r="U15" s="51"/>
    </row>
    <row r="16" spans="1:22" ht="240">
      <c r="A16" s="484" t="s">
        <v>148</v>
      </c>
      <c r="B16" s="479" t="s">
        <v>897</v>
      </c>
      <c r="C16" s="410" t="s">
        <v>470</v>
      </c>
      <c r="D16" s="404">
        <v>45</v>
      </c>
      <c r="E16" s="404">
        <f t="shared" si="5"/>
        <v>32.369999999999997</v>
      </c>
      <c r="F16" s="147"/>
      <c r="G16" s="391">
        <f t="shared" si="0"/>
        <v>77.37</v>
      </c>
      <c r="H16" s="151"/>
      <c r="I16" s="151"/>
      <c r="J16" s="391">
        <f t="shared" si="1"/>
        <v>67.5</v>
      </c>
      <c r="K16" s="391">
        <f t="shared" si="6"/>
        <v>100.545</v>
      </c>
      <c r="L16" s="391">
        <f t="shared" si="2"/>
        <v>67.5</v>
      </c>
      <c r="M16" s="391">
        <f t="shared" si="7"/>
        <v>100.545</v>
      </c>
      <c r="N16" s="391">
        <f t="shared" si="3"/>
        <v>67.5</v>
      </c>
      <c r="O16" s="391">
        <f t="shared" si="8"/>
        <v>100.545</v>
      </c>
      <c r="P16" s="391">
        <f t="shared" si="4"/>
        <v>90</v>
      </c>
      <c r="Q16" s="391">
        <f t="shared" si="9"/>
        <v>123.72</v>
      </c>
      <c r="R16" s="59">
        <v>31.02</v>
      </c>
      <c r="S16" s="51">
        <v>0.03</v>
      </c>
      <c r="T16" s="51"/>
      <c r="U16" s="51"/>
    </row>
    <row r="17" spans="1:21" ht="135">
      <c r="A17" s="411" t="s">
        <v>499</v>
      </c>
      <c r="B17" s="405" t="s">
        <v>898</v>
      </c>
      <c r="C17" s="499" t="s">
        <v>252</v>
      </c>
      <c r="D17" s="404">
        <v>45</v>
      </c>
      <c r="E17" s="404">
        <f t="shared" si="5"/>
        <v>32.369999999999997</v>
      </c>
      <c r="F17" s="147"/>
      <c r="G17" s="391">
        <f t="shared" si="0"/>
        <v>77.37</v>
      </c>
      <c r="H17" s="151"/>
      <c r="I17" s="151"/>
      <c r="J17" s="391">
        <f t="shared" si="1"/>
        <v>67.5</v>
      </c>
      <c r="K17" s="391">
        <f t="shared" si="6"/>
        <v>100.545</v>
      </c>
      <c r="L17" s="391">
        <f t="shared" si="2"/>
        <v>67.5</v>
      </c>
      <c r="M17" s="391">
        <f t="shared" si="7"/>
        <v>100.545</v>
      </c>
      <c r="N17" s="391">
        <f t="shared" si="3"/>
        <v>67.5</v>
      </c>
      <c r="O17" s="391">
        <f t="shared" si="8"/>
        <v>100.545</v>
      </c>
      <c r="P17" s="391">
        <f t="shared" si="4"/>
        <v>90</v>
      </c>
      <c r="Q17" s="391">
        <f t="shared" si="9"/>
        <v>123.72</v>
      </c>
      <c r="R17" s="59">
        <v>31.02</v>
      </c>
      <c r="S17" s="51">
        <v>0.03</v>
      </c>
      <c r="T17" s="51"/>
      <c r="U17" s="51"/>
    </row>
    <row r="18" spans="1:21" ht="240">
      <c r="A18" s="411" t="s">
        <v>500</v>
      </c>
      <c r="B18" s="405" t="s">
        <v>898</v>
      </c>
      <c r="C18" s="410" t="s">
        <v>470</v>
      </c>
      <c r="D18" s="404">
        <v>45</v>
      </c>
      <c r="E18" s="404">
        <f t="shared" si="5"/>
        <v>32.369999999999997</v>
      </c>
      <c r="F18" s="147"/>
      <c r="G18" s="391">
        <f t="shared" si="0"/>
        <v>77.37</v>
      </c>
      <c r="H18" s="151"/>
      <c r="I18" s="151"/>
      <c r="J18" s="391">
        <f t="shared" si="1"/>
        <v>67.5</v>
      </c>
      <c r="K18" s="391">
        <f t="shared" si="6"/>
        <v>100.545</v>
      </c>
      <c r="L18" s="391">
        <f t="shared" si="2"/>
        <v>67.5</v>
      </c>
      <c r="M18" s="391">
        <f t="shared" si="7"/>
        <v>100.545</v>
      </c>
      <c r="N18" s="391">
        <f t="shared" si="3"/>
        <v>67.5</v>
      </c>
      <c r="O18" s="391">
        <f t="shared" si="8"/>
        <v>100.545</v>
      </c>
      <c r="P18" s="391">
        <f t="shared" si="4"/>
        <v>90</v>
      </c>
      <c r="Q18" s="391">
        <f t="shared" si="9"/>
        <v>123.72</v>
      </c>
      <c r="R18" s="59">
        <v>31.02</v>
      </c>
      <c r="S18" s="51">
        <v>0.03</v>
      </c>
      <c r="T18" s="51"/>
      <c r="U18" s="51"/>
    </row>
    <row r="19" spans="1:21" ht="165">
      <c r="A19" s="407" t="s">
        <v>501</v>
      </c>
      <c r="B19" s="405" t="s">
        <v>907</v>
      </c>
      <c r="C19" s="499" t="s">
        <v>252</v>
      </c>
      <c r="D19" s="404">
        <v>45</v>
      </c>
      <c r="E19" s="404">
        <f t="shared" si="5"/>
        <v>32.369999999999997</v>
      </c>
      <c r="F19" s="147"/>
      <c r="G19" s="391">
        <f t="shared" si="0"/>
        <v>77.37</v>
      </c>
      <c r="H19" s="151"/>
      <c r="I19" s="151"/>
      <c r="J19" s="391">
        <f t="shared" si="1"/>
        <v>67.5</v>
      </c>
      <c r="K19" s="391">
        <f t="shared" si="6"/>
        <v>100.545</v>
      </c>
      <c r="L19" s="391">
        <f t="shared" si="2"/>
        <v>67.5</v>
      </c>
      <c r="M19" s="391">
        <f t="shared" si="7"/>
        <v>100.545</v>
      </c>
      <c r="N19" s="391">
        <f t="shared" si="3"/>
        <v>67.5</v>
      </c>
      <c r="O19" s="391">
        <f t="shared" si="8"/>
        <v>100.545</v>
      </c>
      <c r="P19" s="391">
        <f t="shared" si="4"/>
        <v>90</v>
      </c>
      <c r="Q19" s="391">
        <f t="shared" si="9"/>
        <v>123.72</v>
      </c>
      <c r="R19" s="59">
        <v>31.02</v>
      </c>
      <c r="S19" s="51">
        <v>0.03</v>
      </c>
      <c r="T19" s="51"/>
      <c r="U19" s="51"/>
    </row>
    <row r="20" spans="1:21" ht="240">
      <c r="A20" s="407" t="s">
        <v>502</v>
      </c>
      <c r="B20" s="405" t="s">
        <v>870</v>
      </c>
      <c r="C20" s="410" t="s">
        <v>470</v>
      </c>
      <c r="D20" s="404">
        <v>45</v>
      </c>
      <c r="E20" s="404">
        <f t="shared" si="5"/>
        <v>32.369999999999997</v>
      </c>
      <c r="F20" s="147"/>
      <c r="G20" s="391">
        <f t="shared" si="0"/>
        <v>77.37</v>
      </c>
      <c r="H20" s="151"/>
      <c r="I20" s="151"/>
      <c r="J20" s="391">
        <f t="shared" si="1"/>
        <v>67.5</v>
      </c>
      <c r="K20" s="391">
        <f t="shared" si="6"/>
        <v>100.545</v>
      </c>
      <c r="L20" s="391">
        <f t="shared" si="2"/>
        <v>67.5</v>
      </c>
      <c r="M20" s="391">
        <f t="shared" si="7"/>
        <v>100.545</v>
      </c>
      <c r="N20" s="391">
        <f t="shared" si="3"/>
        <v>67.5</v>
      </c>
      <c r="O20" s="391">
        <f t="shared" si="8"/>
        <v>100.545</v>
      </c>
      <c r="P20" s="391">
        <f t="shared" si="4"/>
        <v>90</v>
      </c>
      <c r="Q20" s="391">
        <f t="shared" si="9"/>
        <v>123.72</v>
      </c>
      <c r="R20" s="59">
        <v>31.02</v>
      </c>
      <c r="S20" s="51">
        <v>0.03</v>
      </c>
      <c r="T20" s="51"/>
      <c r="U20" s="51"/>
    </row>
    <row r="21" spans="1:21" ht="165">
      <c r="A21" s="501" t="s">
        <v>149</v>
      </c>
      <c r="B21" s="405" t="s">
        <v>870</v>
      </c>
      <c r="C21" s="499" t="s">
        <v>252</v>
      </c>
      <c r="D21" s="404">
        <v>45</v>
      </c>
      <c r="E21" s="404">
        <f t="shared" si="5"/>
        <v>32.369999999999997</v>
      </c>
      <c r="F21" s="147"/>
      <c r="G21" s="391">
        <f t="shared" si="0"/>
        <v>77.37</v>
      </c>
      <c r="H21" s="151"/>
      <c r="I21" s="151"/>
      <c r="J21" s="391">
        <f t="shared" si="1"/>
        <v>67.5</v>
      </c>
      <c r="K21" s="391">
        <f t="shared" si="6"/>
        <v>100.545</v>
      </c>
      <c r="L21" s="391">
        <f t="shared" si="2"/>
        <v>67.5</v>
      </c>
      <c r="M21" s="391">
        <f t="shared" si="7"/>
        <v>100.545</v>
      </c>
      <c r="N21" s="391">
        <f t="shared" si="3"/>
        <v>67.5</v>
      </c>
      <c r="O21" s="391">
        <f t="shared" si="8"/>
        <v>100.545</v>
      </c>
      <c r="P21" s="391">
        <f t="shared" si="4"/>
        <v>90</v>
      </c>
      <c r="Q21" s="391">
        <f t="shared" si="9"/>
        <v>123.72</v>
      </c>
      <c r="R21" s="59">
        <v>31.02</v>
      </c>
      <c r="S21" s="51">
        <v>0.03</v>
      </c>
      <c r="T21" s="51"/>
      <c r="U21" s="51"/>
    </row>
    <row r="22" spans="1:21" ht="240">
      <c r="A22" s="501" t="s">
        <v>150</v>
      </c>
      <c r="B22" s="405" t="s">
        <v>817</v>
      </c>
      <c r="C22" s="410" t="s">
        <v>470</v>
      </c>
      <c r="D22" s="404">
        <v>45</v>
      </c>
      <c r="E22" s="404">
        <f t="shared" si="5"/>
        <v>32.369999999999997</v>
      </c>
      <c r="F22" s="147"/>
      <c r="G22" s="391">
        <f t="shared" si="0"/>
        <v>77.37</v>
      </c>
      <c r="H22" s="151"/>
      <c r="I22" s="151"/>
      <c r="J22" s="391">
        <f t="shared" si="1"/>
        <v>67.5</v>
      </c>
      <c r="K22" s="391">
        <f t="shared" si="6"/>
        <v>100.545</v>
      </c>
      <c r="L22" s="391">
        <f t="shared" si="2"/>
        <v>67.5</v>
      </c>
      <c r="M22" s="391">
        <f t="shared" si="7"/>
        <v>100.545</v>
      </c>
      <c r="N22" s="391">
        <f t="shared" si="3"/>
        <v>67.5</v>
      </c>
      <c r="O22" s="391">
        <f t="shared" si="8"/>
        <v>100.545</v>
      </c>
      <c r="P22" s="391">
        <f t="shared" si="4"/>
        <v>90</v>
      </c>
      <c r="Q22" s="391">
        <f t="shared" si="9"/>
        <v>123.72</v>
      </c>
      <c r="R22" s="59">
        <v>31.02</v>
      </c>
      <c r="S22" s="51">
        <v>0.03</v>
      </c>
      <c r="T22" s="51"/>
      <c r="U22" s="51"/>
    </row>
    <row r="23" spans="1:21" ht="150">
      <c r="A23" s="501" t="s">
        <v>151</v>
      </c>
      <c r="B23" s="477" t="s">
        <v>801</v>
      </c>
      <c r="C23" s="499" t="s">
        <v>252</v>
      </c>
      <c r="D23" s="404">
        <v>45</v>
      </c>
      <c r="E23" s="404">
        <f t="shared" si="5"/>
        <v>32.369999999999997</v>
      </c>
      <c r="F23" s="147"/>
      <c r="G23" s="391">
        <f t="shared" si="0"/>
        <v>77.37</v>
      </c>
      <c r="H23" s="151"/>
      <c r="I23" s="151"/>
      <c r="J23" s="391">
        <f t="shared" si="1"/>
        <v>67.5</v>
      </c>
      <c r="K23" s="391">
        <f t="shared" si="6"/>
        <v>100.545</v>
      </c>
      <c r="L23" s="391">
        <f t="shared" si="2"/>
        <v>67.5</v>
      </c>
      <c r="M23" s="391">
        <f t="shared" si="7"/>
        <v>100.545</v>
      </c>
      <c r="N23" s="391">
        <f t="shared" si="3"/>
        <v>67.5</v>
      </c>
      <c r="O23" s="391">
        <f t="shared" si="8"/>
        <v>100.545</v>
      </c>
      <c r="P23" s="391">
        <f t="shared" si="4"/>
        <v>90</v>
      </c>
      <c r="Q23" s="391">
        <f t="shared" si="9"/>
        <v>123.72</v>
      </c>
      <c r="R23" s="59">
        <v>31.02</v>
      </c>
      <c r="S23" s="51">
        <v>0.03</v>
      </c>
      <c r="T23" s="51"/>
      <c r="U23" s="51"/>
    </row>
    <row r="24" spans="1:21" ht="240">
      <c r="A24" s="501" t="s">
        <v>152</v>
      </c>
      <c r="B24" s="477" t="s">
        <v>801</v>
      </c>
      <c r="C24" s="410" t="s">
        <v>470</v>
      </c>
      <c r="D24" s="404">
        <v>45</v>
      </c>
      <c r="E24" s="404">
        <f t="shared" si="5"/>
        <v>32.369999999999997</v>
      </c>
      <c r="F24" s="147"/>
      <c r="G24" s="391">
        <f t="shared" si="0"/>
        <v>77.37</v>
      </c>
      <c r="H24" s="151"/>
      <c r="I24" s="151"/>
      <c r="J24" s="391">
        <f t="shared" si="1"/>
        <v>67.5</v>
      </c>
      <c r="K24" s="391">
        <f t="shared" si="6"/>
        <v>100.545</v>
      </c>
      <c r="L24" s="391">
        <f t="shared" si="2"/>
        <v>67.5</v>
      </c>
      <c r="M24" s="391">
        <f t="shared" si="7"/>
        <v>100.545</v>
      </c>
      <c r="N24" s="391">
        <f t="shared" si="3"/>
        <v>67.5</v>
      </c>
      <c r="O24" s="391">
        <f t="shared" si="8"/>
        <v>100.545</v>
      </c>
      <c r="P24" s="391">
        <f t="shared" si="4"/>
        <v>90</v>
      </c>
      <c r="Q24" s="391">
        <f t="shared" si="9"/>
        <v>123.72</v>
      </c>
      <c r="R24" s="59">
        <v>31.02</v>
      </c>
      <c r="S24" s="51">
        <v>0.03</v>
      </c>
      <c r="T24" s="51"/>
      <c r="U24" s="51"/>
    </row>
    <row r="25" spans="1:21" ht="150">
      <c r="A25" s="501" t="s">
        <v>153</v>
      </c>
      <c r="B25" s="405" t="s">
        <v>819</v>
      </c>
      <c r="C25" s="499" t="s">
        <v>252</v>
      </c>
      <c r="D25" s="404">
        <v>45</v>
      </c>
      <c r="E25" s="404">
        <f t="shared" si="5"/>
        <v>32.369999999999997</v>
      </c>
      <c r="F25" s="147"/>
      <c r="G25" s="391">
        <f t="shared" si="0"/>
        <v>77.37</v>
      </c>
      <c r="H25" s="151"/>
      <c r="I25" s="151"/>
      <c r="J25" s="391">
        <f t="shared" si="1"/>
        <v>67.5</v>
      </c>
      <c r="K25" s="391">
        <f t="shared" si="6"/>
        <v>100.545</v>
      </c>
      <c r="L25" s="391">
        <f t="shared" si="2"/>
        <v>67.5</v>
      </c>
      <c r="M25" s="391">
        <f t="shared" si="7"/>
        <v>100.545</v>
      </c>
      <c r="N25" s="391">
        <f t="shared" si="3"/>
        <v>67.5</v>
      </c>
      <c r="O25" s="391">
        <f t="shared" si="8"/>
        <v>100.545</v>
      </c>
      <c r="P25" s="391">
        <f t="shared" si="4"/>
        <v>90</v>
      </c>
      <c r="Q25" s="391">
        <f t="shared" si="9"/>
        <v>123.72</v>
      </c>
      <c r="R25" s="59">
        <v>31.02</v>
      </c>
      <c r="S25" s="51">
        <v>0.03</v>
      </c>
      <c r="T25" s="51"/>
      <c r="U25" s="51"/>
    </row>
    <row r="26" spans="1:21" ht="240">
      <c r="A26" s="501" t="s">
        <v>154</v>
      </c>
      <c r="B26" s="405" t="s">
        <v>819</v>
      </c>
      <c r="C26" s="410" t="s">
        <v>470</v>
      </c>
      <c r="D26" s="404">
        <v>45</v>
      </c>
      <c r="E26" s="404">
        <f t="shared" si="5"/>
        <v>32.369999999999997</v>
      </c>
      <c r="F26" s="147"/>
      <c r="G26" s="391">
        <f t="shared" si="0"/>
        <v>77.37</v>
      </c>
      <c r="H26" s="151"/>
      <c r="I26" s="151"/>
      <c r="J26" s="391">
        <f t="shared" si="1"/>
        <v>67.5</v>
      </c>
      <c r="K26" s="391">
        <f t="shared" si="6"/>
        <v>100.545</v>
      </c>
      <c r="L26" s="391">
        <f t="shared" si="2"/>
        <v>67.5</v>
      </c>
      <c r="M26" s="391">
        <f t="shared" si="7"/>
        <v>100.545</v>
      </c>
      <c r="N26" s="391">
        <f t="shared" si="3"/>
        <v>67.5</v>
      </c>
      <c r="O26" s="391">
        <f t="shared" si="8"/>
        <v>100.545</v>
      </c>
      <c r="P26" s="391">
        <f t="shared" si="4"/>
        <v>90</v>
      </c>
      <c r="Q26" s="391">
        <f t="shared" si="9"/>
        <v>123.72</v>
      </c>
      <c r="R26" s="59">
        <v>31.02</v>
      </c>
      <c r="S26" s="51">
        <v>0.03</v>
      </c>
      <c r="T26" s="51"/>
      <c r="U26" s="51"/>
    </row>
    <row r="27" spans="1:21" ht="165">
      <c r="A27" s="501" t="s">
        <v>155</v>
      </c>
      <c r="B27" s="405" t="s">
        <v>908</v>
      </c>
      <c r="C27" s="499" t="s">
        <v>252</v>
      </c>
      <c r="D27" s="404">
        <v>45</v>
      </c>
      <c r="E27" s="404">
        <f t="shared" si="5"/>
        <v>32.369999999999997</v>
      </c>
      <c r="F27" s="147"/>
      <c r="G27" s="391">
        <f t="shared" si="0"/>
        <v>77.37</v>
      </c>
      <c r="H27" s="151"/>
      <c r="I27" s="151"/>
      <c r="J27" s="391">
        <f t="shared" si="1"/>
        <v>67.5</v>
      </c>
      <c r="K27" s="391">
        <f t="shared" si="6"/>
        <v>100.545</v>
      </c>
      <c r="L27" s="391">
        <f t="shared" si="2"/>
        <v>67.5</v>
      </c>
      <c r="M27" s="391">
        <f t="shared" si="7"/>
        <v>100.545</v>
      </c>
      <c r="N27" s="391">
        <f t="shared" si="3"/>
        <v>67.5</v>
      </c>
      <c r="O27" s="391">
        <f t="shared" si="8"/>
        <v>100.545</v>
      </c>
      <c r="P27" s="391">
        <f t="shared" si="4"/>
        <v>90</v>
      </c>
      <c r="Q27" s="391">
        <f t="shared" si="9"/>
        <v>123.72</v>
      </c>
      <c r="R27" s="59">
        <v>31.02</v>
      </c>
      <c r="S27" s="51">
        <v>0.03</v>
      </c>
      <c r="T27" s="51"/>
      <c r="U27" s="51"/>
    </row>
    <row r="28" spans="1:21" ht="240">
      <c r="A28" s="501" t="s">
        <v>156</v>
      </c>
      <c r="B28" s="405" t="s">
        <v>908</v>
      </c>
      <c r="C28" s="410" t="s">
        <v>470</v>
      </c>
      <c r="D28" s="404">
        <v>45</v>
      </c>
      <c r="E28" s="404">
        <f t="shared" si="5"/>
        <v>32.369999999999997</v>
      </c>
      <c r="F28" s="147"/>
      <c r="G28" s="391">
        <f t="shared" si="0"/>
        <v>77.37</v>
      </c>
      <c r="H28" s="151"/>
      <c r="I28" s="151"/>
      <c r="J28" s="391">
        <f t="shared" si="1"/>
        <v>67.5</v>
      </c>
      <c r="K28" s="391">
        <f t="shared" si="6"/>
        <v>100.545</v>
      </c>
      <c r="L28" s="391">
        <f t="shared" si="2"/>
        <v>67.5</v>
      </c>
      <c r="M28" s="391">
        <f t="shared" si="7"/>
        <v>100.545</v>
      </c>
      <c r="N28" s="391">
        <f t="shared" si="3"/>
        <v>67.5</v>
      </c>
      <c r="O28" s="391">
        <f t="shared" si="8"/>
        <v>100.545</v>
      </c>
      <c r="P28" s="391">
        <f t="shared" si="4"/>
        <v>90</v>
      </c>
      <c r="Q28" s="391">
        <f t="shared" si="9"/>
        <v>123.72</v>
      </c>
      <c r="R28" s="59">
        <v>31.02</v>
      </c>
      <c r="S28" s="51">
        <v>0.03</v>
      </c>
      <c r="T28" s="51"/>
      <c r="U28" s="51"/>
    </row>
    <row r="29" spans="1:21" ht="150">
      <c r="A29" s="477" t="s">
        <v>802</v>
      </c>
      <c r="B29" s="405" t="s">
        <v>909</v>
      </c>
      <c r="C29" s="499" t="s">
        <v>252</v>
      </c>
      <c r="D29" s="404">
        <v>45</v>
      </c>
      <c r="E29" s="404">
        <f t="shared" si="5"/>
        <v>32.369999999999997</v>
      </c>
      <c r="F29" s="147"/>
      <c r="G29" s="391">
        <f t="shared" si="0"/>
        <v>77.37</v>
      </c>
      <c r="H29" s="151"/>
      <c r="I29" s="151"/>
      <c r="J29" s="391">
        <f t="shared" si="1"/>
        <v>67.5</v>
      </c>
      <c r="K29" s="391">
        <f t="shared" si="6"/>
        <v>100.545</v>
      </c>
      <c r="L29" s="391">
        <f t="shared" si="2"/>
        <v>67.5</v>
      </c>
      <c r="M29" s="391">
        <f t="shared" si="7"/>
        <v>100.545</v>
      </c>
      <c r="N29" s="391">
        <f t="shared" si="3"/>
        <v>67.5</v>
      </c>
      <c r="O29" s="391">
        <f t="shared" si="8"/>
        <v>100.545</v>
      </c>
      <c r="P29" s="391">
        <f t="shared" si="4"/>
        <v>90</v>
      </c>
      <c r="Q29" s="391">
        <f t="shared" si="9"/>
        <v>123.72</v>
      </c>
      <c r="R29" s="59">
        <v>31.02</v>
      </c>
      <c r="S29" s="51">
        <v>0.03</v>
      </c>
      <c r="T29" s="51"/>
      <c r="U29" s="51"/>
    </row>
    <row r="30" spans="1:21" ht="240">
      <c r="A30" s="477" t="s">
        <v>803</v>
      </c>
      <c r="B30" s="405" t="s">
        <v>909</v>
      </c>
      <c r="C30" s="410" t="s">
        <v>470</v>
      </c>
      <c r="D30" s="404">
        <v>45</v>
      </c>
      <c r="E30" s="404">
        <f t="shared" si="5"/>
        <v>32.369999999999997</v>
      </c>
      <c r="F30" s="147"/>
      <c r="G30" s="391">
        <f t="shared" ref="G30:G38" si="10">SUM(D30:E30)*(1+F30)</f>
        <v>77.37</v>
      </c>
      <c r="H30" s="151"/>
      <c r="I30" s="151"/>
      <c r="J30" s="391">
        <f t="shared" ref="J30:J38" si="11">SUM(D30*1.5)</f>
        <v>67.5</v>
      </c>
      <c r="K30" s="391">
        <f t="shared" si="6"/>
        <v>100.545</v>
      </c>
      <c r="L30" s="391">
        <f t="shared" ref="L30:L38" si="12">SUM(D30*1.5)</f>
        <v>67.5</v>
      </c>
      <c r="M30" s="391">
        <f t="shared" si="7"/>
        <v>100.545</v>
      </c>
      <c r="N30" s="391">
        <f t="shared" ref="N30:N38" si="13">SUM(D30*1.5)</f>
        <v>67.5</v>
      </c>
      <c r="O30" s="391">
        <f t="shared" si="8"/>
        <v>100.545</v>
      </c>
      <c r="P30" s="391">
        <f t="shared" ref="P30:P38" si="14">SUM(D30*2)</f>
        <v>90</v>
      </c>
      <c r="Q30" s="391">
        <f t="shared" si="9"/>
        <v>123.72</v>
      </c>
      <c r="R30" s="59">
        <v>31.02</v>
      </c>
      <c r="S30" s="51">
        <v>0.03</v>
      </c>
      <c r="T30" s="51"/>
      <c r="U30" s="51"/>
    </row>
    <row r="31" spans="1:21" ht="150">
      <c r="A31" s="501" t="s">
        <v>157</v>
      </c>
      <c r="B31" s="405" t="s">
        <v>821</v>
      </c>
      <c r="C31" s="499" t="s">
        <v>252</v>
      </c>
      <c r="D31" s="404">
        <v>45</v>
      </c>
      <c r="E31" s="404">
        <f t="shared" si="5"/>
        <v>32.369999999999997</v>
      </c>
      <c r="F31" s="147"/>
      <c r="G31" s="391">
        <f t="shared" si="10"/>
        <v>77.37</v>
      </c>
      <c r="H31" s="151"/>
      <c r="I31" s="151"/>
      <c r="J31" s="391">
        <f t="shared" si="11"/>
        <v>67.5</v>
      </c>
      <c r="K31" s="391">
        <f t="shared" si="6"/>
        <v>100.545</v>
      </c>
      <c r="L31" s="391">
        <f t="shared" si="12"/>
        <v>67.5</v>
      </c>
      <c r="M31" s="391">
        <f t="shared" si="7"/>
        <v>100.545</v>
      </c>
      <c r="N31" s="391">
        <f t="shared" si="13"/>
        <v>67.5</v>
      </c>
      <c r="O31" s="391">
        <f t="shared" si="8"/>
        <v>100.545</v>
      </c>
      <c r="P31" s="391">
        <f t="shared" si="14"/>
        <v>90</v>
      </c>
      <c r="Q31" s="391">
        <f t="shared" si="9"/>
        <v>123.72</v>
      </c>
      <c r="R31" s="59">
        <v>31.02</v>
      </c>
      <c r="S31" s="51">
        <v>0.03</v>
      </c>
      <c r="T31" s="51"/>
      <c r="U31" s="51"/>
    </row>
    <row r="32" spans="1:21" ht="240">
      <c r="A32" s="501" t="s">
        <v>158</v>
      </c>
      <c r="B32" s="405" t="s">
        <v>821</v>
      </c>
      <c r="C32" s="410" t="s">
        <v>470</v>
      </c>
      <c r="D32" s="404">
        <v>45</v>
      </c>
      <c r="E32" s="404">
        <f t="shared" si="5"/>
        <v>32.369999999999997</v>
      </c>
      <c r="F32" s="147"/>
      <c r="G32" s="391">
        <f t="shared" si="10"/>
        <v>77.37</v>
      </c>
      <c r="H32" s="151"/>
      <c r="I32" s="151"/>
      <c r="J32" s="391">
        <f t="shared" si="11"/>
        <v>67.5</v>
      </c>
      <c r="K32" s="391">
        <f t="shared" si="6"/>
        <v>100.545</v>
      </c>
      <c r="L32" s="391">
        <f t="shared" si="12"/>
        <v>67.5</v>
      </c>
      <c r="M32" s="391">
        <f t="shared" si="7"/>
        <v>100.545</v>
      </c>
      <c r="N32" s="391">
        <f t="shared" si="13"/>
        <v>67.5</v>
      </c>
      <c r="O32" s="391">
        <f t="shared" si="8"/>
        <v>100.545</v>
      </c>
      <c r="P32" s="391">
        <f t="shared" si="14"/>
        <v>90</v>
      </c>
      <c r="Q32" s="391">
        <f t="shared" si="9"/>
        <v>123.72</v>
      </c>
      <c r="R32" s="59">
        <v>31.02</v>
      </c>
      <c r="S32" s="51">
        <v>0.03</v>
      </c>
      <c r="T32" s="51"/>
      <c r="U32" s="51"/>
    </row>
    <row r="33" spans="1:21" ht="210">
      <c r="A33" s="502" t="s">
        <v>385</v>
      </c>
      <c r="B33" s="479" t="s">
        <v>822</v>
      </c>
      <c r="C33" s="499" t="s">
        <v>259</v>
      </c>
      <c r="D33" s="404">
        <v>54.56</v>
      </c>
      <c r="E33" s="404">
        <f t="shared" si="5"/>
        <v>27.832799999999999</v>
      </c>
      <c r="F33" s="147"/>
      <c r="G33" s="391">
        <f t="shared" si="10"/>
        <v>82.392799999999994</v>
      </c>
      <c r="H33" s="151"/>
      <c r="I33" s="151"/>
      <c r="J33" s="391">
        <f t="shared" si="11"/>
        <v>81.84</v>
      </c>
      <c r="K33" s="391">
        <f>SUM((J33+(R33+(J33*S33))*(1+F33)))</f>
        <v>111.5142</v>
      </c>
      <c r="L33" s="391">
        <f t="shared" si="12"/>
        <v>81.84</v>
      </c>
      <c r="M33" s="498">
        <f>SUM((L33+(R33+(L33*S33))*(1+F33)))</f>
        <v>111.5142</v>
      </c>
      <c r="N33" s="498">
        <f t="shared" si="13"/>
        <v>81.84</v>
      </c>
      <c r="O33" s="498">
        <f>SUM(N33+(R33+(N33*S33))*(1+F33))</f>
        <v>111.5142</v>
      </c>
      <c r="P33" s="498">
        <f t="shared" si="14"/>
        <v>109.12</v>
      </c>
      <c r="Q33" s="498">
        <f>SUM((P33+(R33+(P33*S33))*(1+F33)))</f>
        <v>140.63560000000001</v>
      </c>
      <c r="R33" s="51">
        <v>24.15</v>
      </c>
      <c r="S33" s="51">
        <v>6.7500000000000004E-2</v>
      </c>
      <c r="T33" s="51"/>
      <c r="U33" s="51"/>
    </row>
    <row r="34" spans="1:21" ht="255">
      <c r="A34" s="501" t="s">
        <v>159</v>
      </c>
      <c r="B34" s="479" t="s">
        <v>914</v>
      </c>
      <c r="C34" s="484" t="s">
        <v>163</v>
      </c>
      <c r="D34" s="404">
        <v>44.8</v>
      </c>
      <c r="E34" s="404">
        <f>SUM(R34+S34)</f>
        <v>39.840000000000003</v>
      </c>
      <c r="F34" s="147"/>
      <c r="G34" s="391">
        <f t="shared" si="10"/>
        <v>84.64</v>
      </c>
      <c r="H34" s="151"/>
      <c r="I34" s="151"/>
      <c r="J34" s="391">
        <f t="shared" si="11"/>
        <v>67.199999999999989</v>
      </c>
      <c r="K34" s="391">
        <f>SUM((J34+(R34*1.5)+S34)*(1+F34))</f>
        <v>126.90999999999998</v>
      </c>
      <c r="L34" s="391">
        <f t="shared" si="12"/>
        <v>67.199999999999989</v>
      </c>
      <c r="M34" s="391">
        <f>SUM((L34+(R34*1.5)+S34)*(1+F34))</f>
        <v>126.90999999999998</v>
      </c>
      <c r="N34" s="391">
        <f t="shared" si="13"/>
        <v>67.199999999999989</v>
      </c>
      <c r="O34" s="391">
        <f>SUM(N34+(R34*1.5)+S34)*(1+F34)</f>
        <v>126.90999999999998</v>
      </c>
      <c r="P34" s="391">
        <f t="shared" si="14"/>
        <v>89.6</v>
      </c>
      <c r="Q34" s="498">
        <f>SUM((P34+(R34*2)+S34)*(1+F34))</f>
        <v>169.17999999999998</v>
      </c>
      <c r="R34" s="55">
        <v>39.74</v>
      </c>
      <c r="S34" s="55">
        <v>0.1</v>
      </c>
      <c r="U34" s="51"/>
    </row>
    <row r="35" spans="1:21" ht="255">
      <c r="A35" s="484" t="s">
        <v>161</v>
      </c>
      <c r="B35" s="479" t="s">
        <v>912</v>
      </c>
      <c r="C35" s="484" t="s">
        <v>164</v>
      </c>
      <c r="D35" s="404">
        <v>50.84</v>
      </c>
      <c r="E35" s="404">
        <v>34.520000000000003</v>
      </c>
      <c r="F35" s="147"/>
      <c r="G35" s="391">
        <f t="shared" si="10"/>
        <v>85.360000000000014</v>
      </c>
      <c r="H35" s="151"/>
      <c r="I35" s="151"/>
      <c r="J35" s="391">
        <f t="shared" si="11"/>
        <v>76.260000000000005</v>
      </c>
      <c r="K35" s="391">
        <f>SUM((J35+E35)*(1+F35))</f>
        <v>110.78</v>
      </c>
      <c r="L35" s="391">
        <f t="shared" si="12"/>
        <v>76.260000000000005</v>
      </c>
      <c r="M35" s="391">
        <f>SUM((L35+E35)*(1+F35))</f>
        <v>110.78</v>
      </c>
      <c r="N35" s="391">
        <f t="shared" si="13"/>
        <v>76.260000000000005</v>
      </c>
      <c r="O35" s="391">
        <f>SUM(E35+N35)*(1+F35)</f>
        <v>110.78</v>
      </c>
      <c r="P35" s="391">
        <f t="shared" si="14"/>
        <v>101.68</v>
      </c>
      <c r="Q35" s="498">
        <f>SUM((P35+E35)*(1+F35))</f>
        <v>136.20000000000002</v>
      </c>
      <c r="R35" s="51"/>
      <c r="S35" s="51"/>
      <c r="T35" s="51"/>
      <c r="U35" s="51"/>
    </row>
    <row r="36" spans="1:21" ht="270">
      <c r="A36" s="501" t="s">
        <v>160</v>
      </c>
      <c r="B36" s="479" t="s">
        <v>913</v>
      </c>
      <c r="C36" s="484" t="s">
        <v>163</v>
      </c>
      <c r="D36" s="404">
        <v>44.8</v>
      </c>
      <c r="E36" s="404">
        <f>SUM(R36+S36)</f>
        <v>39.840000000000003</v>
      </c>
      <c r="F36" s="147"/>
      <c r="G36" s="391">
        <f>SUM(D36:E36)*(1+F36)</f>
        <v>84.64</v>
      </c>
      <c r="H36" s="151"/>
      <c r="I36" s="151"/>
      <c r="J36" s="391">
        <f>SUM(D36*1.5)</f>
        <v>67.199999999999989</v>
      </c>
      <c r="K36" s="391">
        <f>SUM((J36+(R36*1.5)+S36)*(1+F36))</f>
        <v>126.90999999999998</v>
      </c>
      <c r="L36" s="391">
        <f>SUM(D36*1.5)</f>
        <v>67.199999999999989</v>
      </c>
      <c r="M36" s="391">
        <f>SUM((L36+(R36*1.5)+S36)*(1+F36))</f>
        <v>126.90999999999998</v>
      </c>
      <c r="N36" s="391">
        <f>SUM(D36*1.5)</f>
        <v>67.199999999999989</v>
      </c>
      <c r="O36" s="391">
        <f>SUM(N36+(R36*1.5)+S36)*(1+F36)</f>
        <v>126.90999999999998</v>
      </c>
      <c r="P36" s="391">
        <f>SUM(D36*2)</f>
        <v>89.6</v>
      </c>
      <c r="Q36" s="498">
        <f>SUM((P36+(R36*2)+S36)*(1+F36))</f>
        <v>169.17999999999998</v>
      </c>
      <c r="R36" s="55">
        <v>39.74</v>
      </c>
      <c r="S36" s="55">
        <v>0.1</v>
      </c>
      <c r="U36" s="51"/>
    </row>
    <row r="37" spans="1:21" ht="390">
      <c r="A37" s="501" t="s">
        <v>166</v>
      </c>
      <c r="B37" s="479" t="s">
        <v>911</v>
      </c>
      <c r="C37" s="484" t="s">
        <v>164</v>
      </c>
      <c r="D37" s="404">
        <v>50.84</v>
      </c>
      <c r="E37" s="404">
        <v>34.520000000000003</v>
      </c>
      <c r="F37" s="147"/>
      <c r="G37" s="391">
        <f>SUM(D37:E37)*(1+F37)</f>
        <v>85.360000000000014</v>
      </c>
      <c r="H37" s="151"/>
      <c r="I37" s="151"/>
      <c r="J37" s="391">
        <f>SUM(D37*1.5)</f>
        <v>76.260000000000005</v>
      </c>
      <c r="K37" s="391">
        <f>SUM((J37+E37)*(1+F37))</f>
        <v>110.78</v>
      </c>
      <c r="L37" s="391">
        <f>SUM(D37*1.5)</f>
        <v>76.260000000000005</v>
      </c>
      <c r="M37" s="391">
        <f>SUM((L37+E37)*(1+F37))</f>
        <v>110.78</v>
      </c>
      <c r="N37" s="391">
        <f>SUM(D37*1.5)</f>
        <v>76.260000000000005</v>
      </c>
      <c r="O37" s="391">
        <f>SUM(E37+N37)*(1+F37)</f>
        <v>110.78</v>
      </c>
      <c r="P37" s="391">
        <f>SUM(D37*2)</f>
        <v>101.68</v>
      </c>
      <c r="Q37" s="498">
        <f>SUM((P37+E37)*(1+F37))</f>
        <v>136.20000000000002</v>
      </c>
      <c r="R37" s="51"/>
      <c r="S37" s="51"/>
      <c r="T37" s="51"/>
      <c r="U37" s="51"/>
    </row>
    <row r="38" spans="1:21" ht="270">
      <c r="A38" s="484" t="s">
        <v>162</v>
      </c>
      <c r="B38" s="479" t="s">
        <v>910</v>
      </c>
      <c r="C38" s="484" t="s">
        <v>165</v>
      </c>
      <c r="D38" s="404">
        <v>45.42</v>
      </c>
      <c r="E38" s="404">
        <v>23.97</v>
      </c>
      <c r="F38" s="147"/>
      <c r="G38" s="391">
        <f t="shared" si="10"/>
        <v>69.39</v>
      </c>
      <c r="H38" s="151"/>
      <c r="I38" s="151"/>
      <c r="J38" s="391">
        <f t="shared" si="11"/>
        <v>68.13</v>
      </c>
      <c r="K38" s="391">
        <f>SUM((J38+E38)*(1+F38))</f>
        <v>92.1</v>
      </c>
      <c r="L38" s="391">
        <f t="shared" si="12"/>
        <v>68.13</v>
      </c>
      <c r="M38" s="391">
        <f>SUM((L38+E38)*(1+F38))</f>
        <v>92.1</v>
      </c>
      <c r="N38" s="391">
        <f t="shared" si="13"/>
        <v>68.13</v>
      </c>
      <c r="O38" s="391">
        <f>SUM(E38+N38)*(1+F38)</f>
        <v>92.1</v>
      </c>
      <c r="P38" s="391">
        <f t="shared" si="14"/>
        <v>90.84</v>
      </c>
      <c r="Q38" s="391">
        <f>SUM((P38+E38)*(1+F38))</f>
        <v>114.81</v>
      </c>
      <c r="R38" s="51"/>
      <c r="S38" s="51"/>
      <c r="T38" s="51"/>
      <c r="U38" s="51"/>
    </row>
    <row r="39" spans="1:21" s="49" customFormat="1" ht="64.5">
      <c r="A39" s="432" t="s">
        <v>65</v>
      </c>
      <c r="B39" s="402" t="s">
        <v>830</v>
      </c>
      <c r="C39" s="433"/>
      <c r="D39" s="433"/>
      <c r="E39" s="433"/>
      <c r="F39" s="452"/>
      <c r="G39" s="157"/>
      <c r="H39" s="151"/>
      <c r="I39" s="151"/>
      <c r="J39" s="433"/>
      <c r="K39" s="391">
        <f>SUM(G39*1.5)</f>
        <v>0</v>
      </c>
      <c r="L39" s="444"/>
      <c r="M39" s="391">
        <f>SUM(G39*1.5)</f>
        <v>0</v>
      </c>
      <c r="N39" s="444"/>
      <c r="O39" s="391">
        <f>SUM(G39*1.5)</f>
        <v>0</v>
      </c>
      <c r="P39" s="444"/>
      <c r="Q39" s="391">
        <f>SUM(G39*2)</f>
        <v>0</v>
      </c>
    </row>
    <row r="40" spans="1:21" s="49" customFormat="1" ht="179.25">
      <c r="A40" s="434" t="s">
        <v>61</v>
      </c>
      <c r="B40" s="402" t="s">
        <v>828</v>
      </c>
      <c r="C40" s="433"/>
      <c r="D40" s="433"/>
      <c r="E40" s="433"/>
      <c r="F40" s="452"/>
      <c r="G40" s="157"/>
      <c r="H40" s="151"/>
      <c r="I40" s="151"/>
      <c r="J40" s="433"/>
      <c r="K40" s="391">
        <f t="shared" ref="K40:K47" si="15">SUM(G40*1.5)</f>
        <v>0</v>
      </c>
      <c r="L40" s="444"/>
      <c r="M40" s="391">
        <f t="shared" ref="M40:M47" si="16">SUM(G40*1.5)</f>
        <v>0</v>
      </c>
      <c r="N40" s="444"/>
      <c r="O40" s="391">
        <f t="shared" ref="O40:O47" si="17">SUM(G40*1.5)</f>
        <v>0</v>
      </c>
      <c r="P40" s="444"/>
      <c r="Q40" s="391">
        <f t="shared" ref="Q40:Q47" si="18">SUM(G40*2)</f>
        <v>0</v>
      </c>
    </row>
    <row r="41" spans="1:21" s="49" customFormat="1" ht="77.25">
      <c r="A41" s="432" t="s">
        <v>62</v>
      </c>
      <c r="B41" s="402" t="s">
        <v>827</v>
      </c>
      <c r="C41" s="433"/>
      <c r="D41" s="433"/>
      <c r="E41" s="433"/>
      <c r="F41" s="452"/>
      <c r="G41" s="157"/>
      <c r="H41" s="151"/>
      <c r="I41" s="151"/>
      <c r="J41" s="433"/>
      <c r="K41" s="391">
        <f t="shared" si="15"/>
        <v>0</v>
      </c>
      <c r="L41" s="444"/>
      <c r="M41" s="391">
        <f t="shared" si="16"/>
        <v>0</v>
      </c>
      <c r="N41" s="444"/>
      <c r="O41" s="391">
        <f t="shared" si="17"/>
        <v>0</v>
      </c>
      <c r="P41" s="444"/>
      <c r="Q41" s="391">
        <f t="shared" si="18"/>
        <v>0</v>
      </c>
    </row>
    <row r="42" spans="1:21" s="49" customFormat="1" ht="115.5">
      <c r="A42" s="485" t="s">
        <v>98</v>
      </c>
      <c r="B42" s="414" t="s">
        <v>826</v>
      </c>
      <c r="C42" s="433"/>
      <c r="D42" s="433"/>
      <c r="E42" s="433"/>
      <c r="F42" s="452"/>
      <c r="G42" s="157"/>
      <c r="H42" s="151"/>
      <c r="I42" s="151"/>
      <c r="J42" s="433"/>
      <c r="K42" s="391">
        <f t="shared" si="15"/>
        <v>0</v>
      </c>
      <c r="L42" s="444"/>
      <c r="M42" s="391">
        <f t="shared" si="16"/>
        <v>0</v>
      </c>
      <c r="N42" s="444"/>
      <c r="O42" s="391">
        <f t="shared" si="17"/>
        <v>0</v>
      </c>
      <c r="P42" s="444"/>
      <c r="Q42" s="391">
        <f t="shared" si="18"/>
        <v>0</v>
      </c>
    </row>
    <row r="43" spans="1:21" s="49" customFormat="1" ht="141.75" thickBot="1">
      <c r="A43" s="486" t="s">
        <v>461</v>
      </c>
      <c r="B43" s="438" t="s">
        <v>825</v>
      </c>
      <c r="C43" s="433"/>
      <c r="D43" s="433"/>
      <c r="E43" s="433"/>
      <c r="F43" s="452"/>
      <c r="G43" s="157"/>
      <c r="H43" s="151"/>
      <c r="I43" s="151"/>
      <c r="J43" s="433"/>
      <c r="K43" s="391">
        <f t="shared" si="15"/>
        <v>0</v>
      </c>
      <c r="L43" s="444"/>
      <c r="M43" s="391">
        <f t="shared" si="16"/>
        <v>0</v>
      </c>
      <c r="N43" s="444"/>
      <c r="O43" s="391">
        <f t="shared" si="17"/>
        <v>0</v>
      </c>
      <c r="P43" s="444"/>
      <c r="Q43" s="391">
        <f t="shared" si="18"/>
        <v>0</v>
      </c>
    </row>
    <row r="44" spans="1:21" s="49" customFormat="1" ht="90.75" thickTop="1">
      <c r="A44" s="485" t="s">
        <v>99</v>
      </c>
      <c r="B44" s="422" t="s">
        <v>824</v>
      </c>
      <c r="C44" s="433"/>
      <c r="D44" s="433"/>
      <c r="E44" s="433"/>
      <c r="F44" s="452"/>
      <c r="G44" s="157"/>
      <c r="H44" s="151"/>
      <c r="I44" s="151"/>
      <c r="J44" s="433"/>
      <c r="K44" s="391">
        <f t="shared" si="15"/>
        <v>0</v>
      </c>
      <c r="L44" s="444"/>
      <c r="M44" s="391">
        <f t="shared" si="16"/>
        <v>0</v>
      </c>
      <c r="N44" s="444"/>
      <c r="O44" s="391">
        <f t="shared" si="17"/>
        <v>0</v>
      </c>
      <c r="P44" s="444"/>
      <c r="Q44" s="391">
        <f t="shared" si="18"/>
        <v>0</v>
      </c>
    </row>
    <row r="45" spans="1:21" s="49" customFormat="1">
      <c r="A45" s="432" t="s">
        <v>64</v>
      </c>
      <c r="B45" s="200"/>
      <c r="C45" s="433"/>
      <c r="D45" s="433"/>
      <c r="E45" s="433"/>
      <c r="F45" s="452"/>
      <c r="G45" s="444"/>
      <c r="H45" s="433"/>
      <c r="I45" s="433"/>
      <c r="J45" s="433"/>
      <c r="K45" s="444"/>
      <c r="L45" s="444"/>
      <c r="M45" s="444"/>
      <c r="N45" s="444"/>
      <c r="O45" s="444"/>
      <c r="P45" s="444"/>
      <c r="Q45" s="444"/>
    </row>
    <row r="46" spans="1:21" s="49" customFormat="1" ht="15.75" thickBot="1">
      <c r="A46" s="432" t="s">
        <v>63</v>
      </c>
      <c r="B46" s="203"/>
      <c r="C46" s="433"/>
      <c r="D46" s="433"/>
      <c r="E46" s="433"/>
      <c r="F46" s="452"/>
      <c r="G46" s="444"/>
      <c r="H46" s="433"/>
      <c r="I46" s="433"/>
      <c r="J46" s="433"/>
      <c r="K46" s="444"/>
      <c r="L46" s="444"/>
      <c r="M46" s="444"/>
      <c r="N46" s="444"/>
      <c r="O46" s="444"/>
      <c r="P46" s="444"/>
      <c r="Q46" s="444"/>
    </row>
    <row r="47" spans="1:21" s="49" customFormat="1" ht="90">
      <c r="A47" s="485" t="s">
        <v>100</v>
      </c>
      <c r="B47" s="422" t="s">
        <v>823</v>
      </c>
      <c r="C47" s="433"/>
      <c r="D47" s="433"/>
      <c r="E47" s="433"/>
      <c r="F47" s="452"/>
      <c r="G47" s="157"/>
      <c r="H47" s="151"/>
      <c r="I47" s="151"/>
      <c r="J47" s="433"/>
      <c r="K47" s="391">
        <f t="shared" si="15"/>
        <v>0</v>
      </c>
      <c r="L47" s="444"/>
      <c r="M47" s="391">
        <f t="shared" si="16"/>
        <v>0</v>
      </c>
      <c r="N47" s="444"/>
      <c r="O47" s="391">
        <f t="shared" si="17"/>
        <v>0</v>
      </c>
      <c r="P47" s="444"/>
      <c r="Q47" s="391">
        <f t="shared" si="18"/>
        <v>0</v>
      </c>
    </row>
    <row r="48" spans="1:21" s="49" customFormat="1">
      <c r="A48" s="432" t="s">
        <v>64</v>
      </c>
      <c r="B48" s="488"/>
      <c r="C48" s="433"/>
      <c r="D48" s="433"/>
      <c r="E48" s="433"/>
      <c r="F48" s="452"/>
      <c r="G48" s="444"/>
      <c r="H48" s="433"/>
      <c r="I48" s="433"/>
      <c r="J48" s="433"/>
      <c r="K48" s="444"/>
      <c r="L48" s="444"/>
      <c r="M48" s="444"/>
      <c r="N48" s="444"/>
      <c r="O48" s="444"/>
      <c r="P48" s="444"/>
      <c r="Q48" s="444"/>
    </row>
    <row r="49" spans="1:17" s="49" customFormat="1">
      <c r="A49" s="432" t="s">
        <v>63</v>
      </c>
      <c r="B49" s="488"/>
      <c r="C49" s="433"/>
      <c r="D49" s="433"/>
      <c r="E49" s="433"/>
      <c r="F49" s="452"/>
      <c r="G49" s="444"/>
      <c r="H49" s="433"/>
      <c r="I49" s="433"/>
      <c r="J49" s="433"/>
      <c r="K49" s="444"/>
      <c r="L49" s="444"/>
      <c r="M49" s="444"/>
      <c r="N49" s="444"/>
      <c r="O49" s="444"/>
      <c r="P49" s="444"/>
      <c r="Q49" s="444"/>
    </row>
  </sheetData>
  <sheetProtection algorithmName="SHA-512" hashValue="pxrSLzmKSXz0s2PADuJREogXhfleqKE/2Jt2l85iLgn1rPZIp4q4oycnh8oRnx2zViZYwwGRczGjApEdff+8Lw==" saltValue="5DUQ7W8716+iOqfZz/20AA==" spinCount="100000" sheet="1" objects="1" scenarios="1"/>
  <mergeCells count="2">
    <mergeCell ref="A1:B1"/>
    <mergeCell ref="A3:Q3"/>
  </mergeCells>
  <pageMargins left="0.7" right="0.7" top="0.75" bottom="0.75" header="0.3" footer="0.3"/>
  <pageSetup scale="33"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77"/>
  <sheetViews>
    <sheetView topLeftCell="A65" zoomScale="70" zoomScaleNormal="70" workbookViewId="0">
      <selection activeCell="E66" sqref="E66"/>
    </sheetView>
  </sheetViews>
  <sheetFormatPr defaultColWidth="9.28515625" defaultRowHeight="15"/>
  <cols>
    <col min="1" max="1" width="47.28515625" style="59" customWidth="1"/>
    <col min="2" max="2" width="47.5703125" style="59" customWidth="1"/>
    <col min="3" max="3" width="45.5703125" style="59" customWidth="1"/>
    <col min="4" max="4" width="18.42578125" style="77" customWidth="1"/>
    <col min="5" max="5" width="18.7109375" style="77" customWidth="1"/>
    <col min="6" max="6" width="14.28515625" style="63" customWidth="1"/>
    <col min="7" max="7" width="15.28515625" style="77" bestFit="1" customWidth="1"/>
    <col min="8" max="8" width="19.7109375" style="59" customWidth="1"/>
    <col min="9" max="9" width="14.7109375" style="59" customWidth="1"/>
    <col min="10" max="10" width="15.28515625" style="59" bestFit="1" customWidth="1"/>
    <col min="11" max="11" width="17.42578125" style="59" bestFit="1" customWidth="1"/>
    <col min="12" max="12" width="15.28515625" style="59" bestFit="1" customWidth="1"/>
    <col min="13" max="13" width="15.42578125" style="59" customWidth="1"/>
    <col min="14" max="14" width="14.5703125" style="59" customWidth="1"/>
    <col min="15" max="15" width="15.28515625" style="59" bestFit="1" customWidth="1"/>
    <col min="16" max="16" width="18.28515625" style="59" customWidth="1"/>
    <col min="17" max="17" width="19.7109375" style="59" customWidth="1"/>
    <col min="18" max="18" width="12.42578125" style="86" hidden="1" customWidth="1"/>
    <col min="19" max="19" width="0" style="86" hidden="1" customWidth="1"/>
    <col min="20" max="16384" width="9.28515625" style="59"/>
  </cols>
  <sheetData>
    <row r="1" spans="1:19" ht="18.75">
      <c r="A1" s="489" t="s">
        <v>93</v>
      </c>
      <c r="B1" s="490"/>
      <c r="C1" s="490"/>
      <c r="D1" s="490"/>
      <c r="E1" s="490"/>
      <c r="F1" s="492"/>
      <c r="G1" s="506"/>
      <c r="H1" s="491"/>
      <c r="I1" s="491"/>
      <c r="J1" s="491"/>
      <c r="K1" s="491"/>
      <c r="L1" s="491"/>
      <c r="M1" s="491"/>
      <c r="N1" s="491"/>
      <c r="O1" s="491"/>
      <c r="P1" s="491"/>
      <c r="Q1" s="491"/>
    </row>
    <row r="2" spans="1:19" ht="18.75">
      <c r="A2" s="494"/>
      <c r="B2" s="468" t="s">
        <v>0</v>
      </c>
      <c r="C2" s="468" t="str">
        <f>'Cover Page'!C5:E5</f>
        <v>[Insert Bidder Name]</v>
      </c>
      <c r="D2" s="340"/>
      <c r="E2" s="340"/>
      <c r="F2" s="492"/>
      <c r="G2" s="506"/>
      <c r="H2" s="491"/>
      <c r="I2" s="491"/>
      <c r="J2" s="491"/>
      <c r="K2" s="491"/>
      <c r="L2" s="491"/>
      <c r="M2" s="491"/>
      <c r="N2" s="491"/>
      <c r="O2" s="491"/>
      <c r="P2" s="491"/>
      <c r="Q2" s="491"/>
    </row>
    <row r="3" spans="1:19" s="49" customFormat="1" ht="65.25" customHeight="1">
      <c r="A3" s="392" t="s">
        <v>464</v>
      </c>
      <c r="B3" s="393"/>
      <c r="C3" s="393"/>
      <c r="D3" s="393"/>
      <c r="E3" s="393"/>
      <c r="F3" s="393"/>
      <c r="G3" s="393"/>
      <c r="H3" s="393"/>
      <c r="I3" s="393"/>
      <c r="J3" s="393"/>
      <c r="K3" s="393"/>
      <c r="L3" s="393"/>
      <c r="M3" s="393"/>
      <c r="N3" s="393"/>
      <c r="O3" s="393"/>
      <c r="P3" s="393"/>
      <c r="Q3" s="394"/>
      <c r="R3" s="87"/>
      <c r="S3" s="87"/>
    </row>
    <row r="4" spans="1:19" s="49" customFormat="1" ht="82.5" customHeight="1">
      <c r="A4" s="495" t="s">
        <v>118</v>
      </c>
      <c r="B4" s="395" t="s">
        <v>82</v>
      </c>
      <c r="C4" s="396" t="s">
        <v>109</v>
      </c>
      <c r="D4" s="507">
        <v>51.75</v>
      </c>
      <c r="E4" s="507">
        <f>SUM((R4+(D4*S4)))</f>
        <v>33.54</v>
      </c>
      <c r="F4" s="470">
        <v>0.95</v>
      </c>
      <c r="G4" s="508">
        <f>SUM(D4:E4)*(1+F4)</f>
        <v>166.31549999999999</v>
      </c>
      <c r="H4" s="471" t="s">
        <v>120</v>
      </c>
      <c r="I4" s="383">
        <v>170.58</v>
      </c>
      <c r="J4" s="397">
        <f>SUM(D4*1.5)</f>
        <v>77.625</v>
      </c>
      <c r="K4" s="381">
        <f>SUM((J4+(R4+(J4*S4))*(1+F4)))</f>
        <v>151.101</v>
      </c>
      <c r="L4" s="381">
        <f>SUM(D4*1.5)</f>
        <v>77.625</v>
      </c>
      <c r="M4" s="381">
        <f>SUM((L4+(R4+(L4*S4))*(1+F4)))</f>
        <v>151.101</v>
      </c>
      <c r="N4" s="381">
        <f>SUM(D4*1.5)</f>
        <v>77.625</v>
      </c>
      <c r="O4" s="381">
        <f>SUM(N4+(R4+(N4*S4))*(1+F4))</f>
        <v>151.101</v>
      </c>
      <c r="P4" s="381">
        <f>SUM(D4*2)</f>
        <v>103.5</v>
      </c>
      <c r="Q4" s="509">
        <f>SUM((P4+(R4+(P4*S4))*(1+F4)))</f>
        <v>185.04899999999998</v>
      </c>
      <c r="R4" s="87">
        <v>25.26</v>
      </c>
      <c r="S4" s="87">
        <v>0.16</v>
      </c>
    </row>
    <row r="5" spans="1:19" ht="60">
      <c r="A5" s="398" t="s">
        <v>47</v>
      </c>
      <c r="B5" s="398" t="s">
        <v>48</v>
      </c>
      <c r="C5" s="399" t="s">
        <v>112</v>
      </c>
      <c r="D5" s="510" t="s">
        <v>49</v>
      </c>
      <c r="E5" s="510" t="s">
        <v>50</v>
      </c>
      <c r="F5" s="472" t="s">
        <v>51</v>
      </c>
      <c r="G5" s="510" t="s">
        <v>69</v>
      </c>
      <c r="H5" s="400" t="s">
        <v>76</v>
      </c>
      <c r="I5" s="400" t="s">
        <v>78</v>
      </c>
      <c r="J5" s="400" t="s">
        <v>68</v>
      </c>
      <c r="K5" s="400" t="s">
        <v>67</v>
      </c>
      <c r="L5" s="400" t="s">
        <v>52</v>
      </c>
      <c r="M5" s="400" t="s">
        <v>53</v>
      </c>
      <c r="N5" s="400" t="s">
        <v>54</v>
      </c>
      <c r="O5" s="400" t="s">
        <v>55</v>
      </c>
      <c r="P5" s="503" t="s">
        <v>66</v>
      </c>
      <c r="Q5" s="511" t="s">
        <v>56</v>
      </c>
    </row>
    <row r="6" spans="1:19" ht="285">
      <c r="A6" s="496" t="s">
        <v>168</v>
      </c>
      <c r="B6" s="405" t="s">
        <v>876</v>
      </c>
      <c r="C6" s="496" t="s">
        <v>167</v>
      </c>
      <c r="D6" s="512">
        <v>32.85</v>
      </c>
      <c r="E6" s="512">
        <f>SUM(R6+(D6*S6))</f>
        <v>27.685499999999998</v>
      </c>
      <c r="F6" s="147"/>
      <c r="G6" s="476">
        <f t="shared" ref="G6:G37" si="0">SUM(D6:E6)*(1+F6)</f>
        <v>60.535499999999999</v>
      </c>
      <c r="H6" s="151"/>
      <c r="I6" s="151"/>
      <c r="J6" s="476">
        <f t="shared" ref="J6:J37" si="1">SUM(D6*1.5)</f>
        <v>49.275000000000006</v>
      </c>
      <c r="K6" s="476">
        <f>SUM((J6+(R6+J6*S6)*(1+F6)))</f>
        <v>77.453249999999997</v>
      </c>
      <c r="L6" s="476">
        <f t="shared" ref="L6:L37" si="2">SUM(D6*1.5)</f>
        <v>49.275000000000006</v>
      </c>
      <c r="M6" s="476">
        <f>SUM((L6+(R6+L6*S6)*(1+F6)))</f>
        <v>77.453249999999997</v>
      </c>
      <c r="N6" s="476">
        <f t="shared" ref="N6:N37" si="3">SUM(D6*1.5)</f>
        <v>49.275000000000006</v>
      </c>
      <c r="O6" s="476">
        <f>SUM((R6+N6*S6)+N6)*(1+F6)</f>
        <v>77.453249999999997</v>
      </c>
      <c r="P6" s="476">
        <f t="shared" ref="P6:P37" si="4">SUM(D6*2)</f>
        <v>65.7</v>
      </c>
      <c r="Q6" s="513">
        <f>SUM((P6+(R6+P6*S6)*(1+F6)))</f>
        <v>94.371000000000009</v>
      </c>
      <c r="R6" s="86">
        <v>26.7</v>
      </c>
      <c r="S6" s="88">
        <v>0.03</v>
      </c>
    </row>
    <row r="7" spans="1:19" ht="285">
      <c r="A7" s="496" t="s">
        <v>169</v>
      </c>
      <c r="B7" s="405" t="s">
        <v>876</v>
      </c>
      <c r="C7" s="496" t="s">
        <v>170</v>
      </c>
      <c r="D7" s="512">
        <v>38.5</v>
      </c>
      <c r="E7" s="512">
        <f>SUM(R7+(D7*S7))</f>
        <v>27.075000000000003</v>
      </c>
      <c r="F7" s="147"/>
      <c r="G7" s="476">
        <f>SUM(D7:E7)*(1+F7)</f>
        <v>65.575000000000003</v>
      </c>
      <c r="H7" s="151"/>
      <c r="I7" s="151"/>
      <c r="J7" s="476">
        <f t="shared" si="1"/>
        <v>57.75</v>
      </c>
      <c r="K7" s="476">
        <f>SUM((J7+E7)*(1+F7))</f>
        <v>84.825000000000003</v>
      </c>
      <c r="L7" s="476">
        <f t="shared" si="2"/>
        <v>57.75</v>
      </c>
      <c r="M7" s="476">
        <f>SUM((L7+E7)*(1+F7))</f>
        <v>84.825000000000003</v>
      </c>
      <c r="N7" s="476">
        <f t="shared" si="3"/>
        <v>57.75</v>
      </c>
      <c r="O7" s="476">
        <f>SUM(E7+N7)*(1+F7)</f>
        <v>84.825000000000003</v>
      </c>
      <c r="P7" s="476">
        <f t="shared" si="4"/>
        <v>77</v>
      </c>
      <c r="Q7" s="513">
        <f>SUM((P7+E7)*(1+F7))</f>
        <v>104.075</v>
      </c>
      <c r="R7" s="89">
        <v>25.92</v>
      </c>
      <c r="S7" s="88">
        <v>0.03</v>
      </c>
    </row>
    <row r="8" spans="1:19" ht="274.5" customHeight="1">
      <c r="A8" s="496" t="s">
        <v>200</v>
      </c>
      <c r="B8" s="405" t="s">
        <v>876</v>
      </c>
      <c r="C8" s="496" t="s">
        <v>171</v>
      </c>
      <c r="D8" s="512">
        <v>44</v>
      </c>
      <c r="E8" s="512">
        <f>SUM(R8+(D8*S8))</f>
        <v>29.92</v>
      </c>
      <c r="F8" s="147"/>
      <c r="G8" s="476">
        <f t="shared" si="0"/>
        <v>73.92</v>
      </c>
      <c r="H8" s="151"/>
      <c r="I8" s="151"/>
      <c r="J8" s="476">
        <f t="shared" si="1"/>
        <v>66</v>
      </c>
      <c r="K8" s="476">
        <f>SUM((J8+(R8+J8*S8)*(1+F8)))</f>
        <v>96.58</v>
      </c>
      <c r="L8" s="476">
        <f t="shared" si="2"/>
        <v>66</v>
      </c>
      <c r="M8" s="476">
        <f>SUM((L8+(R8+L8*S8)*(1+F8)))</f>
        <v>96.58</v>
      </c>
      <c r="N8" s="476">
        <f t="shared" si="3"/>
        <v>66</v>
      </c>
      <c r="O8" s="476">
        <f>SUM((R8+N8*S8)+N8)*(1+F8)</f>
        <v>96.58</v>
      </c>
      <c r="P8" s="476">
        <f t="shared" si="4"/>
        <v>88</v>
      </c>
      <c r="Q8" s="513">
        <f>SUM((P8+(R8+P8*S8)*(1+F8)))</f>
        <v>119.24000000000001</v>
      </c>
      <c r="R8" s="86">
        <v>28.6</v>
      </c>
      <c r="S8" s="88">
        <v>0.03</v>
      </c>
    </row>
    <row r="9" spans="1:19" ht="285">
      <c r="A9" s="496" t="s">
        <v>173</v>
      </c>
      <c r="B9" s="405" t="s">
        <v>876</v>
      </c>
      <c r="C9" s="496" t="s">
        <v>172</v>
      </c>
      <c r="D9" s="514">
        <v>37.75</v>
      </c>
      <c r="E9" s="514">
        <f>SUM((R9+(D9*S9)))</f>
        <v>25.052500000000002</v>
      </c>
      <c r="F9" s="147"/>
      <c r="G9" s="476">
        <f t="shared" si="0"/>
        <v>62.802500000000002</v>
      </c>
      <c r="H9" s="151"/>
      <c r="I9" s="151"/>
      <c r="J9" s="476">
        <f t="shared" si="1"/>
        <v>56.625</v>
      </c>
      <c r="K9" s="476">
        <f>SUM((J9+(J9*S9+R9)*(1+F9)))</f>
        <v>82.243750000000006</v>
      </c>
      <c r="L9" s="476">
        <f t="shared" si="2"/>
        <v>56.625</v>
      </c>
      <c r="M9" s="476">
        <f>SUM((L9+(L9*S9+R9)*(1+F9)))</f>
        <v>82.243750000000006</v>
      </c>
      <c r="N9" s="476">
        <f t="shared" si="3"/>
        <v>56.625</v>
      </c>
      <c r="O9" s="476">
        <f>SUM(N9+(N9*S9+R9)*(1+F9))</f>
        <v>82.243750000000006</v>
      </c>
      <c r="P9" s="476">
        <f t="shared" si="4"/>
        <v>75.5</v>
      </c>
      <c r="Q9" s="513">
        <f>SUM((P9+(P9*S9+R9)*(1+F9)))</f>
        <v>101.685</v>
      </c>
      <c r="R9" s="56">
        <v>23.92</v>
      </c>
      <c r="S9" s="88">
        <v>0.03</v>
      </c>
    </row>
    <row r="10" spans="1:19" ht="241.5" customHeight="1">
      <c r="A10" s="496" t="s">
        <v>174</v>
      </c>
      <c r="B10" s="405" t="s">
        <v>809</v>
      </c>
      <c r="C10" s="499" t="s">
        <v>409</v>
      </c>
      <c r="D10" s="512">
        <v>54.56</v>
      </c>
      <c r="E10" s="512">
        <f>SUM(R10+(D10*S10))</f>
        <v>27.832799999999999</v>
      </c>
      <c r="F10" s="147"/>
      <c r="G10" s="476">
        <f t="shared" si="0"/>
        <v>82.392799999999994</v>
      </c>
      <c r="H10" s="151"/>
      <c r="I10" s="151"/>
      <c r="J10" s="476">
        <f t="shared" si="1"/>
        <v>81.84</v>
      </c>
      <c r="K10" s="476">
        <f>SUM((J10+(R10+(J10*S10))*(1+F10)))</f>
        <v>111.5142</v>
      </c>
      <c r="L10" s="476">
        <f t="shared" si="2"/>
        <v>81.84</v>
      </c>
      <c r="M10" s="515">
        <f>SUM((L10+(R10+(L10*S10))*(1+F10)))</f>
        <v>111.5142</v>
      </c>
      <c r="N10" s="515">
        <f t="shared" si="3"/>
        <v>81.84</v>
      </c>
      <c r="O10" s="515">
        <f>SUM(N10+(R10+(N10*S10))*(1+F10))</f>
        <v>111.5142</v>
      </c>
      <c r="P10" s="515">
        <f t="shared" si="4"/>
        <v>109.12</v>
      </c>
      <c r="Q10" s="516">
        <f>SUM((P10+(R10+(P10*S10))*(1+F10)))</f>
        <v>140.63560000000001</v>
      </c>
      <c r="R10" s="86">
        <v>24.15</v>
      </c>
      <c r="S10" s="88">
        <v>6.7500000000000004E-2</v>
      </c>
    </row>
    <row r="11" spans="1:19" ht="210">
      <c r="A11" s="407" t="s">
        <v>514</v>
      </c>
      <c r="B11" s="405" t="s">
        <v>895</v>
      </c>
      <c r="C11" s="496" t="s">
        <v>167</v>
      </c>
      <c r="D11" s="512">
        <v>32.85</v>
      </c>
      <c r="E11" s="512">
        <f>SUM(R11+(D11*S11))</f>
        <v>27.685499999999998</v>
      </c>
      <c r="F11" s="147"/>
      <c r="G11" s="476">
        <f t="shared" si="0"/>
        <v>60.535499999999999</v>
      </c>
      <c r="H11" s="151"/>
      <c r="I11" s="151"/>
      <c r="J11" s="476">
        <f t="shared" si="1"/>
        <v>49.275000000000006</v>
      </c>
      <c r="K11" s="476">
        <f>SUM((J11+(R11+J11*S11)*(1+F11)))</f>
        <v>77.453249999999997</v>
      </c>
      <c r="L11" s="476">
        <f t="shared" si="2"/>
        <v>49.275000000000006</v>
      </c>
      <c r="M11" s="476">
        <f>SUM((L11+(R11+L11*S11)*(1+F11)))</f>
        <v>77.453249999999997</v>
      </c>
      <c r="N11" s="476">
        <f t="shared" si="3"/>
        <v>49.275000000000006</v>
      </c>
      <c r="O11" s="476">
        <f>SUM((R11+N11*S11)+N11)*(1+F11)</f>
        <v>77.453249999999997</v>
      </c>
      <c r="P11" s="476">
        <f t="shared" si="4"/>
        <v>65.7</v>
      </c>
      <c r="Q11" s="513">
        <f>SUM((P11+(R11+P11*S11)*(1+F11)))</f>
        <v>94.371000000000009</v>
      </c>
      <c r="R11" s="86">
        <v>26.7</v>
      </c>
      <c r="S11" s="88">
        <v>0.03</v>
      </c>
    </row>
    <row r="12" spans="1:19" ht="246.75" customHeight="1">
      <c r="A12" s="407" t="s">
        <v>513</v>
      </c>
      <c r="B12" s="405" t="s">
        <v>895</v>
      </c>
      <c r="C12" s="496" t="s">
        <v>170</v>
      </c>
      <c r="D12" s="512">
        <v>38.5</v>
      </c>
      <c r="E12" s="512">
        <f>SUM(R12+(D12*S12))</f>
        <v>27.075000000000003</v>
      </c>
      <c r="F12" s="147"/>
      <c r="G12" s="476">
        <f t="shared" si="0"/>
        <v>65.575000000000003</v>
      </c>
      <c r="H12" s="151"/>
      <c r="I12" s="151"/>
      <c r="J12" s="476">
        <f t="shared" si="1"/>
        <v>57.75</v>
      </c>
      <c r="K12" s="476">
        <f>SUM((J12+E12)*(1+F12))</f>
        <v>84.825000000000003</v>
      </c>
      <c r="L12" s="476">
        <f t="shared" si="2"/>
        <v>57.75</v>
      </c>
      <c r="M12" s="476">
        <f>SUM((L12+E12)*(1+F12))</f>
        <v>84.825000000000003</v>
      </c>
      <c r="N12" s="476">
        <f t="shared" si="3"/>
        <v>57.75</v>
      </c>
      <c r="O12" s="476">
        <f>SUM(E12+N12)*(1+F12)</f>
        <v>84.825000000000003</v>
      </c>
      <c r="P12" s="476">
        <f t="shared" si="4"/>
        <v>77</v>
      </c>
      <c r="Q12" s="513">
        <f>SUM((P12+E12)*(1+F12))</f>
        <v>104.075</v>
      </c>
      <c r="R12" s="89">
        <v>25.92</v>
      </c>
      <c r="S12" s="88">
        <v>0.03</v>
      </c>
    </row>
    <row r="13" spans="1:19" ht="225">
      <c r="A13" s="407" t="s">
        <v>512</v>
      </c>
      <c r="B13" s="405" t="s">
        <v>895</v>
      </c>
      <c r="C13" s="496" t="s">
        <v>171</v>
      </c>
      <c r="D13" s="512">
        <v>44</v>
      </c>
      <c r="E13" s="512">
        <f>SUM(R13+(D13*S13))</f>
        <v>29.92</v>
      </c>
      <c r="F13" s="147"/>
      <c r="G13" s="476">
        <f t="shared" si="0"/>
        <v>73.92</v>
      </c>
      <c r="H13" s="151"/>
      <c r="I13" s="151"/>
      <c r="J13" s="476">
        <f t="shared" si="1"/>
        <v>66</v>
      </c>
      <c r="K13" s="476">
        <f>SUM((J13+(R13+J13*S13)*(1+F13)))</f>
        <v>96.58</v>
      </c>
      <c r="L13" s="476">
        <f t="shared" si="2"/>
        <v>66</v>
      </c>
      <c r="M13" s="476">
        <f>SUM((L13+(R13+L13*S13)*(1+F13)))</f>
        <v>96.58</v>
      </c>
      <c r="N13" s="476">
        <f t="shared" si="3"/>
        <v>66</v>
      </c>
      <c r="O13" s="476">
        <f>SUM((R13+N13*S13)+N13)*(1+F13)</f>
        <v>96.58</v>
      </c>
      <c r="P13" s="476">
        <f t="shared" si="4"/>
        <v>88</v>
      </c>
      <c r="Q13" s="513">
        <f>SUM((P13+(R13+P13*S13)*(1+F13)))</f>
        <v>119.24000000000001</v>
      </c>
      <c r="R13" s="86">
        <v>28.6</v>
      </c>
      <c r="S13" s="88">
        <v>0.03</v>
      </c>
    </row>
    <row r="14" spans="1:19" ht="195">
      <c r="A14" s="407" t="s">
        <v>511</v>
      </c>
      <c r="B14" s="405" t="s">
        <v>895</v>
      </c>
      <c r="C14" s="496" t="s">
        <v>175</v>
      </c>
      <c r="D14" s="514">
        <v>37.75</v>
      </c>
      <c r="E14" s="514">
        <f>SUM((R14+(D14*S14)))</f>
        <v>25.052500000000002</v>
      </c>
      <c r="F14" s="147"/>
      <c r="G14" s="476">
        <f t="shared" si="0"/>
        <v>62.802500000000002</v>
      </c>
      <c r="H14" s="151"/>
      <c r="I14" s="151"/>
      <c r="J14" s="476">
        <f t="shared" si="1"/>
        <v>56.625</v>
      </c>
      <c r="K14" s="476">
        <f>SUM((J14+(J14*S14+R14)*(1+F14)))</f>
        <v>82.243750000000006</v>
      </c>
      <c r="L14" s="476">
        <f t="shared" si="2"/>
        <v>56.625</v>
      </c>
      <c r="M14" s="476">
        <f>SUM((L14+(L14*S14+R14)*(1+F14)))</f>
        <v>82.243750000000006</v>
      </c>
      <c r="N14" s="476">
        <f t="shared" si="3"/>
        <v>56.625</v>
      </c>
      <c r="O14" s="476">
        <f>SUM(N14+(N14*S14+R14)*(1+F14))</f>
        <v>82.243750000000006</v>
      </c>
      <c r="P14" s="476">
        <f t="shared" si="4"/>
        <v>75.5</v>
      </c>
      <c r="Q14" s="513">
        <f>SUM((P14+(P14*S14+R14)*(1+F14)))</f>
        <v>101.685</v>
      </c>
      <c r="R14" s="56">
        <v>23.92</v>
      </c>
      <c r="S14" s="88">
        <v>0.03</v>
      </c>
    </row>
    <row r="15" spans="1:19" ht="210">
      <c r="A15" s="407" t="s">
        <v>510</v>
      </c>
      <c r="B15" s="405" t="s">
        <v>896</v>
      </c>
      <c r="C15" s="496" t="s">
        <v>167</v>
      </c>
      <c r="D15" s="512">
        <v>32.85</v>
      </c>
      <c r="E15" s="512">
        <f>SUM(R15+(D15*S15))</f>
        <v>27.685499999999998</v>
      </c>
      <c r="F15" s="147"/>
      <c r="G15" s="476">
        <f>SUM(D15:E15)*(1+F15)</f>
        <v>60.535499999999999</v>
      </c>
      <c r="H15" s="151"/>
      <c r="I15" s="151"/>
      <c r="J15" s="476">
        <f>SUM(D15*1.5)</f>
        <v>49.275000000000006</v>
      </c>
      <c r="K15" s="476">
        <f>SUM((J15+(R15+J15*S15)*(1+F15)))</f>
        <v>77.453249999999997</v>
      </c>
      <c r="L15" s="476">
        <f>SUM(D15*1.5)</f>
        <v>49.275000000000006</v>
      </c>
      <c r="M15" s="476">
        <f>SUM((L15+(R15+L15*S15)*(1+F15)))</f>
        <v>77.453249999999997</v>
      </c>
      <c r="N15" s="476">
        <f>SUM(D15*1.5)</f>
        <v>49.275000000000006</v>
      </c>
      <c r="O15" s="476">
        <f>SUM((R15+N15*S15)+N15)*(1+F15)</f>
        <v>77.453249999999997</v>
      </c>
      <c r="P15" s="476">
        <f>SUM(D15*2)</f>
        <v>65.7</v>
      </c>
      <c r="Q15" s="513">
        <f>SUM((P15+(R15+P15*S15)*(1+F15)))</f>
        <v>94.371000000000009</v>
      </c>
      <c r="R15" s="86">
        <v>26.7</v>
      </c>
      <c r="S15" s="88">
        <v>0.03</v>
      </c>
    </row>
    <row r="16" spans="1:19" ht="213" customHeight="1">
      <c r="A16" s="407" t="s">
        <v>509</v>
      </c>
      <c r="B16" s="405" t="s">
        <v>896</v>
      </c>
      <c r="C16" s="496" t="s">
        <v>170</v>
      </c>
      <c r="D16" s="512">
        <v>38.5</v>
      </c>
      <c r="E16" s="512">
        <f>SUM(R16+(D16*S16))</f>
        <v>27.075000000000003</v>
      </c>
      <c r="F16" s="147"/>
      <c r="G16" s="476">
        <f>SUM(D16:E16)*(1+F16)</f>
        <v>65.575000000000003</v>
      </c>
      <c r="H16" s="151"/>
      <c r="I16" s="151"/>
      <c r="J16" s="476">
        <f>SUM(D16*1.5)</f>
        <v>57.75</v>
      </c>
      <c r="K16" s="476">
        <f>SUM((J16+E16)*(1+F16))</f>
        <v>84.825000000000003</v>
      </c>
      <c r="L16" s="476">
        <f>SUM(D16*1.5)</f>
        <v>57.75</v>
      </c>
      <c r="M16" s="476">
        <f>SUM((L16+E16)*(1+F16))</f>
        <v>84.825000000000003</v>
      </c>
      <c r="N16" s="476">
        <f>SUM(D16*1.5)</f>
        <v>57.75</v>
      </c>
      <c r="O16" s="476">
        <f>SUM(E16+N16)*(1+F16)</f>
        <v>84.825000000000003</v>
      </c>
      <c r="P16" s="476">
        <f>SUM(D16*2)</f>
        <v>77</v>
      </c>
      <c r="Q16" s="513">
        <f>SUM((P16+E16)*(1+F16))</f>
        <v>104.075</v>
      </c>
      <c r="R16" s="89">
        <v>25.92</v>
      </c>
      <c r="S16" s="88">
        <v>0.03</v>
      </c>
    </row>
    <row r="17" spans="1:19" ht="225">
      <c r="A17" s="407" t="s">
        <v>508</v>
      </c>
      <c r="B17" s="405" t="s">
        <v>896</v>
      </c>
      <c r="C17" s="496" t="s">
        <v>171</v>
      </c>
      <c r="D17" s="512">
        <v>44</v>
      </c>
      <c r="E17" s="512">
        <f>SUM(R17+(D17*S17))</f>
        <v>29.92</v>
      </c>
      <c r="F17" s="147"/>
      <c r="G17" s="476">
        <f>SUM(D17:E17)*(1+F17)</f>
        <v>73.92</v>
      </c>
      <c r="H17" s="151"/>
      <c r="I17" s="151"/>
      <c r="J17" s="476">
        <f>SUM(D17*1.5)</f>
        <v>66</v>
      </c>
      <c r="K17" s="476">
        <f>SUM((J17+(R17+J17*S17)*(1+F17)))</f>
        <v>96.58</v>
      </c>
      <c r="L17" s="476">
        <f>SUM(D17*1.5)</f>
        <v>66</v>
      </c>
      <c r="M17" s="476">
        <f>SUM((L17+(R17+L17*S17)*(1+F17)))</f>
        <v>96.58</v>
      </c>
      <c r="N17" s="476">
        <f>SUM(D17*1.5)</f>
        <v>66</v>
      </c>
      <c r="O17" s="476">
        <f>SUM((R17+N17*S17)+N17)*(1+F17)</f>
        <v>96.58</v>
      </c>
      <c r="P17" s="476">
        <f>SUM(D17*2)</f>
        <v>88</v>
      </c>
      <c r="Q17" s="513">
        <f>SUM((P17+(R17+P17*S17)*(1+F17)))</f>
        <v>119.24000000000001</v>
      </c>
      <c r="R17" s="86">
        <v>28.6</v>
      </c>
      <c r="S17" s="88">
        <v>0.03</v>
      </c>
    </row>
    <row r="18" spans="1:19" ht="195">
      <c r="A18" s="407" t="s">
        <v>507</v>
      </c>
      <c r="B18" s="405" t="s">
        <v>896</v>
      </c>
      <c r="C18" s="496" t="s">
        <v>175</v>
      </c>
      <c r="D18" s="514">
        <v>37.75</v>
      </c>
      <c r="E18" s="514">
        <f>SUM((R18+(D18*S18)))</f>
        <v>25.052500000000002</v>
      </c>
      <c r="F18" s="147"/>
      <c r="G18" s="476">
        <f>SUM(D18:E18)*(1+F18)</f>
        <v>62.802500000000002</v>
      </c>
      <c r="H18" s="151"/>
      <c r="I18" s="151"/>
      <c r="J18" s="476">
        <f>SUM(D18*1.5)</f>
        <v>56.625</v>
      </c>
      <c r="K18" s="476">
        <f>SUM((J18+(J18*S18+R18)*(1+F18)))</f>
        <v>82.243750000000006</v>
      </c>
      <c r="L18" s="476">
        <f>SUM(D18*1.5)</f>
        <v>56.625</v>
      </c>
      <c r="M18" s="476">
        <f>SUM((L18+(L18*S18+R18)*(1+F18)))</f>
        <v>82.243750000000006</v>
      </c>
      <c r="N18" s="476">
        <f>SUM(D18*1.5)</f>
        <v>56.625</v>
      </c>
      <c r="O18" s="476">
        <f>SUM(N18+(N18*S18+R18)*(1+F18))</f>
        <v>82.243750000000006</v>
      </c>
      <c r="P18" s="476">
        <f>SUM(D18*2)</f>
        <v>75.5</v>
      </c>
      <c r="Q18" s="513">
        <f>SUM((P18+(P18*S18+R18)*(1+F18)))</f>
        <v>101.685</v>
      </c>
      <c r="R18" s="56">
        <v>23.92</v>
      </c>
      <c r="S18" s="88">
        <v>0.03</v>
      </c>
    </row>
    <row r="19" spans="1:19" ht="210">
      <c r="A19" s="424" t="s">
        <v>641</v>
      </c>
      <c r="B19" s="479" t="s">
        <v>858</v>
      </c>
      <c r="C19" s="496" t="s">
        <v>167</v>
      </c>
      <c r="D19" s="512">
        <v>32.85</v>
      </c>
      <c r="E19" s="512">
        <f>SUM(R19+(D19*S19))</f>
        <v>27.685499999999998</v>
      </c>
      <c r="F19" s="147"/>
      <c r="G19" s="476">
        <f t="shared" si="0"/>
        <v>60.535499999999999</v>
      </c>
      <c r="H19" s="151"/>
      <c r="I19" s="151"/>
      <c r="J19" s="476">
        <f t="shared" si="1"/>
        <v>49.275000000000006</v>
      </c>
      <c r="K19" s="476">
        <f>SUM((J19+(R19+J19*S19)*(1+F19)))</f>
        <v>77.453249999999997</v>
      </c>
      <c r="L19" s="476">
        <f t="shared" si="2"/>
        <v>49.275000000000006</v>
      </c>
      <c r="M19" s="476">
        <f>SUM((L19+(R19+L19*S19)*(1+F19)))</f>
        <v>77.453249999999997</v>
      </c>
      <c r="N19" s="476">
        <f t="shared" si="3"/>
        <v>49.275000000000006</v>
      </c>
      <c r="O19" s="476">
        <f>SUM((R19+N19*S19)+N19)*(1+F19)</f>
        <v>77.453249999999997</v>
      </c>
      <c r="P19" s="476">
        <f t="shared" si="4"/>
        <v>65.7</v>
      </c>
      <c r="Q19" s="513">
        <f>SUM((P19+(R19+P19*S19)*(1+F19)))</f>
        <v>94.371000000000009</v>
      </c>
      <c r="R19" s="86">
        <v>26.7</v>
      </c>
      <c r="S19" s="88">
        <v>0.03</v>
      </c>
    </row>
    <row r="20" spans="1:19" ht="240.75" customHeight="1">
      <c r="A20" s="424" t="s">
        <v>640</v>
      </c>
      <c r="B20" s="479" t="s">
        <v>858</v>
      </c>
      <c r="C20" s="496" t="s">
        <v>170</v>
      </c>
      <c r="D20" s="512">
        <v>38.5</v>
      </c>
      <c r="E20" s="512">
        <f>SUM(R20+(D20*S20))</f>
        <v>27.075000000000003</v>
      </c>
      <c r="F20" s="147"/>
      <c r="G20" s="476">
        <f t="shared" si="0"/>
        <v>65.575000000000003</v>
      </c>
      <c r="H20" s="151"/>
      <c r="I20" s="151"/>
      <c r="J20" s="476">
        <f t="shared" si="1"/>
        <v>57.75</v>
      </c>
      <c r="K20" s="476">
        <f>SUM((J20+E20)*(1+F20))</f>
        <v>84.825000000000003</v>
      </c>
      <c r="L20" s="476">
        <f t="shared" si="2"/>
        <v>57.75</v>
      </c>
      <c r="M20" s="476">
        <f>SUM((L20+E20)*(1+F20))</f>
        <v>84.825000000000003</v>
      </c>
      <c r="N20" s="476">
        <f t="shared" si="3"/>
        <v>57.75</v>
      </c>
      <c r="O20" s="476">
        <f>SUM(E20+N20)*(1+F20)</f>
        <v>84.825000000000003</v>
      </c>
      <c r="P20" s="476">
        <f t="shared" si="4"/>
        <v>77</v>
      </c>
      <c r="Q20" s="513">
        <f>SUM((P20+E20)*(1+F20))</f>
        <v>104.075</v>
      </c>
      <c r="R20" s="89">
        <v>25.92</v>
      </c>
      <c r="S20" s="88">
        <v>0.03</v>
      </c>
    </row>
    <row r="21" spans="1:19" ht="225">
      <c r="A21" s="424" t="s">
        <v>639</v>
      </c>
      <c r="B21" s="479" t="s">
        <v>858</v>
      </c>
      <c r="C21" s="496" t="s">
        <v>171</v>
      </c>
      <c r="D21" s="512">
        <v>44</v>
      </c>
      <c r="E21" s="512">
        <f>SUM(R21+(D21*S21))</f>
        <v>29.92</v>
      </c>
      <c r="F21" s="147"/>
      <c r="G21" s="476">
        <f t="shared" si="0"/>
        <v>73.92</v>
      </c>
      <c r="H21" s="151"/>
      <c r="I21" s="151"/>
      <c r="J21" s="476">
        <f t="shared" si="1"/>
        <v>66</v>
      </c>
      <c r="K21" s="476">
        <f>SUM((J21+(R21+J21*S21)*(1+F21)))</f>
        <v>96.58</v>
      </c>
      <c r="L21" s="476">
        <f t="shared" si="2"/>
        <v>66</v>
      </c>
      <c r="M21" s="476">
        <f>SUM((L21+(R21+L21*S21)*(1+F21)))</f>
        <v>96.58</v>
      </c>
      <c r="N21" s="476">
        <f t="shared" si="3"/>
        <v>66</v>
      </c>
      <c r="O21" s="476">
        <f>SUM((R21+N21*S21)+N21)*(1+F21)</f>
        <v>96.58</v>
      </c>
      <c r="P21" s="476">
        <f t="shared" si="4"/>
        <v>88</v>
      </c>
      <c r="Q21" s="513">
        <f>SUM((P21+(R21+P21*S21)*(1+F21)))</f>
        <v>119.24000000000001</v>
      </c>
      <c r="R21" s="86">
        <v>28.6</v>
      </c>
      <c r="S21" s="88">
        <v>0.03</v>
      </c>
    </row>
    <row r="22" spans="1:19" ht="195">
      <c r="A22" s="424" t="s">
        <v>638</v>
      </c>
      <c r="B22" s="479" t="s">
        <v>858</v>
      </c>
      <c r="C22" s="496" t="s">
        <v>175</v>
      </c>
      <c r="D22" s="514">
        <v>37.75</v>
      </c>
      <c r="E22" s="514">
        <f>SUM((R22+(D22*S22)))</f>
        <v>25.052500000000002</v>
      </c>
      <c r="F22" s="147"/>
      <c r="G22" s="476">
        <f t="shared" si="0"/>
        <v>62.802500000000002</v>
      </c>
      <c r="H22" s="151"/>
      <c r="I22" s="151"/>
      <c r="J22" s="476">
        <f t="shared" si="1"/>
        <v>56.625</v>
      </c>
      <c r="K22" s="476">
        <f>SUM((J22+(J22*S22+R22)*(1+F22)))</f>
        <v>82.243750000000006</v>
      </c>
      <c r="L22" s="476">
        <f t="shared" si="2"/>
        <v>56.625</v>
      </c>
      <c r="M22" s="476">
        <f>SUM((L22+(L22*S22+R22)*(1+F22)))</f>
        <v>82.243750000000006</v>
      </c>
      <c r="N22" s="476">
        <f t="shared" si="3"/>
        <v>56.625</v>
      </c>
      <c r="O22" s="476">
        <f>SUM(N22+(N22*S22+R22)*(1+F22))</f>
        <v>82.243750000000006</v>
      </c>
      <c r="P22" s="476">
        <f t="shared" si="4"/>
        <v>75.5</v>
      </c>
      <c r="Q22" s="513">
        <f>SUM((P22+(P22*S22+R22)*(1+F22)))</f>
        <v>101.685</v>
      </c>
      <c r="R22" s="56">
        <v>23.92</v>
      </c>
      <c r="S22" s="88">
        <v>0.03</v>
      </c>
    </row>
    <row r="23" spans="1:19" ht="210">
      <c r="A23" s="496" t="s">
        <v>176</v>
      </c>
      <c r="B23" s="479" t="s">
        <v>897</v>
      </c>
      <c r="C23" s="496" t="s">
        <v>167</v>
      </c>
      <c r="D23" s="512">
        <v>32.85</v>
      </c>
      <c r="E23" s="512">
        <f>SUM(R23+(D23*S23))</f>
        <v>27.685499999999998</v>
      </c>
      <c r="F23" s="147"/>
      <c r="G23" s="476">
        <f t="shared" si="0"/>
        <v>60.535499999999999</v>
      </c>
      <c r="H23" s="151"/>
      <c r="I23" s="151"/>
      <c r="J23" s="476">
        <f t="shared" si="1"/>
        <v>49.275000000000006</v>
      </c>
      <c r="K23" s="476">
        <f>SUM((J23+(R23+J23*S23)*(1+F23)))</f>
        <v>77.453249999999997</v>
      </c>
      <c r="L23" s="476">
        <f t="shared" si="2"/>
        <v>49.275000000000006</v>
      </c>
      <c r="M23" s="476">
        <f>SUM((L23+(R23+L23*S23)*(1+F23)))</f>
        <v>77.453249999999997</v>
      </c>
      <c r="N23" s="476">
        <f t="shared" si="3"/>
        <v>49.275000000000006</v>
      </c>
      <c r="O23" s="476">
        <f>SUM((R23+N23*S23)+N23)*(1+F23)</f>
        <v>77.453249999999997</v>
      </c>
      <c r="P23" s="476">
        <f t="shared" si="4"/>
        <v>65.7</v>
      </c>
      <c r="Q23" s="513">
        <f>SUM((P23+(R23+P23*S23)*(1+F23)))</f>
        <v>94.371000000000009</v>
      </c>
      <c r="R23" s="86">
        <v>26.7</v>
      </c>
      <c r="S23" s="88">
        <v>0.03</v>
      </c>
    </row>
    <row r="24" spans="1:19" ht="229.5" customHeight="1">
      <c r="A24" s="517" t="s">
        <v>177</v>
      </c>
      <c r="B24" s="479" t="s">
        <v>897</v>
      </c>
      <c r="C24" s="496" t="s">
        <v>170</v>
      </c>
      <c r="D24" s="512">
        <v>38.5</v>
      </c>
      <c r="E24" s="512">
        <f>SUM(R24+(D24*S24))</f>
        <v>27.075000000000003</v>
      </c>
      <c r="F24" s="147"/>
      <c r="G24" s="476">
        <f t="shared" si="0"/>
        <v>65.575000000000003</v>
      </c>
      <c r="H24" s="151"/>
      <c r="I24" s="151"/>
      <c r="J24" s="476">
        <f t="shared" si="1"/>
        <v>57.75</v>
      </c>
      <c r="K24" s="476">
        <f>SUM((J24+E24)*(1+F24))</f>
        <v>84.825000000000003</v>
      </c>
      <c r="L24" s="476">
        <f t="shared" si="2"/>
        <v>57.75</v>
      </c>
      <c r="M24" s="476">
        <f>SUM((L24+E24)*(1+F24))</f>
        <v>84.825000000000003</v>
      </c>
      <c r="N24" s="476">
        <f t="shared" si="3"/>
        <v>57.75</v>
      </c>
      <c r="O24" s="476">
        <f>SUM(E24+N24)*(1+F24)</f>
        <v>84.825000000000003</v>
      </c>
      <c r="P24" s="476">
        <f t="shared" si="4"/>
        <v>77</v>
      </c>
      <c r="Q24" s="513">
        <f>SUM((P24+E24)*(1+F24))</f>
        <v>104.075</v>
      </c>
      <c r="R24" s="89">
        <v>25.92</v>
      </c>
      <c r="S24" s="88">
        <v>0.03</v>
      </c>
    </row>
    <row r="25" spans="1:19" ht="225">
      <c r="A25" s="517" t="s">
        <v>178</v>
      </c>
      <c r="B25" s="479" t="s">
        <v>897</v>
      </c>
      <c r="C25" s="496" t="s">
        <v>171</v>
      </c>
      <c r="D25" s="512">
        <v>44</v>
      </c>
      <c r="E25" s="512">
        <f>SUM(R25+(D25*S25))</f>
        <v>29.92</v>
      </c>
      <c r="F25" s="147"/>
      <c r="G25" s="476">
        <f>SUM(D25:E25)*(1+F25)</f>
        <v>73.92</v>
      </c>
      <c r="H25" s="151"/>
      <c r="I25" s="151"/>
      <c r="J25" s="476">
        <f>SUM(D25*1.5)</f>
        <v>66</v>
      </c>
      <c r="K25" s="476">
        <f>SUM((J25+(R25+J25*S25)*(1+F25)))</f>
        <v>96.58</v>
      </c>
      <c r="L25" s="476">
        <f>SUM(D25*1.5)</f>
        <v>66</v>
      </c>
      <c r="M25" s="476">
        <f>SUM((L25+(R25+L25*S25)*(1+F25)))</f>
        <v>96.58</v>
      </c>
      <c r="N25" s="476">
        <f>SUM(D25*1.5)</f>
        <v>66</v>
      </c>
      <c r="O25" s="476">
        <f>SUM((R25+N25*S25)+N25)*(1+F25)</f>
        <v>96.58</v>
      </c>
      <c r="P25" s="476">
        <f>SUM(D25*2)</f>
        <v>88</v>
      </c>
      <c r="Q25" s="513">
        <f>SUM((P25+(R25+P25*S25)*(1+F25)))</f>
        <v>119.24000000000001</v>
      </c>
      <c r="R25" s="86">
        <v>28.6</v>
      </c>
      <c r="S25" s="88">
        <v>0.03</v>
      </c>
    </row>
    <row r="26" spans="1:19" ht="195">
      <c r="A26" s="517" t="s">
        <v>179</v>
      </c>
      <c r="B26" s="479" t="s">
        <v>897</v>
      </c>
      <c r="C26" s="496" t="s">
        <v>175</v>
      </c>
      <c r="D26" s="514">
        <v>37.75</v>
      </c>
      <c r="E26" s="514">
        <f>SUM((R26+(D26*S26)))</f>
        <v>25.052500000000002</v>
      </c>
      <c r="F26" s="147"/>
      <c r="G26" s="476">
        <f t="shared" si="0"/>
        <v>62.802500000000002</v>
      </c>
      <c r="H26" s="151"/>
      <c r="I26" s="151"/>
      <c r="J26" s="476">
        <f t="shared" si="1"/>
        <v>56.625</v>
      </c>
      <c r="K26" s="476">
        <f>SUM((J26+(J26*S26+R26)*(1+F26)))</f>
        <v>82.243750000000006</v>
      </c>
      <c r="L26" s="476">
        <f t="shared" si="2"/>
        <v>56.625</v>
      </c>
      <c r="M26" s="476">
        <f>SUM((L26+(L26*S26+R26)*(1+F26)))</f>
        <v>82.243750000000006</v>
      </c>
      <c r="N26" s="476">
        <f t="shared" si="3"/>
        <v>56.625</v>
      </c>
      <c r="O26" s="476">
        <f>SUM(N26+(N26*S26+R26)*(1+F26))</f>
        <v>82.243750000000006</v>
      </c>
      <c r="P26" s="476">
        <f t="shared" si="4"/>
        <v>75.5</v>
      </c>
      <c r="Q26" s="513">
        <f>SUM((P26+(P26*S26+R26)*(1+F26)))</f>
        <v>101.685</v>
      </c>
      <c r="R26" s="56">
        <v>23.92</v>
      </c>
      <c r="S26" s="88">
        <v>0.03</v>
      </c>
    </row>
    <row r="27" spans="1:19" ht="210">
      <c r="A27" s="411" t="s">
        <v>506</v>
      </c>
      <c r="B27" s="405" t="s">
        <v>898</v>
      </c>
      <c r="C27" s="496" t="s">
        <v>167</v>
      </c>
      <c r="D27" s="512">
        <v>32.85</v>
      </c>
      <c r="E27" s="512">
        <f>SUM(R27+(D27*S27))</f>
        <v>27.685499999999998</v>
      </c>
      <c r="F27" s="147"/>
      <c r="G27" s="476">
        <f t="shared" si="0"/>
        <v>60.535499999999999</v>
      </c>
      <c r="H27" s="151"/>
      <c r="I27" s="151"/>
      <c r="J27" s="476">
        <f t="shared" si="1"/>
        <v>49.275000000000006</v>
      </c>
      <c r="K27" s="476">
        <f>SUM((J27+(R27+J27*S27)*(1+F27)))</f>
        <v>77.453249999999997</v>
      </c>
      <c r="L27" s="476">
        <f t="shared" si="2"/>
        <v>49.275000000000006</v>
      </c>
      <c r="M27" s="476">
        <f>SUM((L27+(R27+L27*S27)*(1+F27)))</f>
        <v>77.453249999999997</v>
      </c>
      <c r="N27" s="476">
        <f t="shared" si="3"/>
        <v>49.275000000000006</v>
      </c>
      <c r="O27" s="476">
        <f>SUM((R27+N27*S27)+N27)*(1+F27)</f>
        <v>77.453249999999997</v>
      </c>
      <c r="P27" s="476">
        <f t="shared" si="4"/>
        <v>65.7</v>
      </c>
      <c r="Q27" s="513">
        <f>SUM((P27+(R27+P27*S27)*(1+F27)))</f>
        <v>94.371000000000009</v>
      </c>
      <c r="R27" s="86">
        <v>26.7</v>
      </c>
      <c r="S27" s="88">
        <v>0.03</v>
      </c>
    </row>
    <row r="28" spans="1:19" ht="202.5" customHeight="1">
      <c r="A28" s="411" t="s">
        <v>505</v>
      </c>
      <c r="B28" s="405" t="s">
        <v>898</v>
      </c>
      <c r="C28" s="496" t="s">
        <v>170</v>
      </c>
      <c r="D28" s="512">
        <v>38.5</v>
      </c>
      <c r="E28" s="512">
        <f>SUM(R28+(D28*S28))</f>
        <v>27.075000000000003</v>
      </c>
      <c r="F28" s="147"/>
      <c r="G28" s="476">
        <f t="shared" si="0"/>
        <v>65.575000000000003</v>
      </c>
      <c r="H28" s="151"/>
      <c r="I28" s="151"/>
      <c r="J28" s="476">
        <f t="shared" si="1"/>
        <v>57.75</v>
      </c>
      <c r="K28" s="476">
        <f>SUM((J28+E28)*(1+F28))</f>
        <v>84.825000000000003</v>
      </c>
      <c r="L28" s="476">
        <f t="shared" si="2"/>
        <v>57.75</v>
      </c>
      <c r="M28" s="476">
        <f>SUM((L28+E28)*(1+F28))</f>
        <v>84.825000000000003</v>
      </c>
      <c r="N28" s="476">
        <f t="shared" si="3"/>
        <v>57.75</v>
      </c>
      <c r="O28" s="476">
        <f>SUM(E28+N28)*(1+F28)</f>
        <v>84.825000000000003</v>
      </c>
      <c r="P28" s="476">
        <f t="shared" si="4"/>
        <v>77</v>
      </c>
      <c r="Q28" s="513">
        <f>SUM((P28+E28)*(1+F28))</f>
        <v>104.075</v>
      </c>
      <c r="R28" s="89">
        <v>25.92</v>
      </c>
      <c r="S28" s="88">
        <v>0.03</v>
      </c>
    </row>
    <row r="29" spans="1:19" ht="225">
      <c r="A29" s="411" t="s">
        <v>504</v>
      </c>
      <c r="B29" s="405" t="s">
        <v>898</v>
      </c>
      <c r="C29" s="496" t="s">
        <v>171</v>
      </c>
      <c r="D29" s="512">
        <v>44</v>
      </c>
      <c r="E29" s="512">
        <f>SUM(R29+(D29*S29))</f>
        <v>29.92</v>
      </c>
      <c r="F29" s="147"/>
      <c r="G29" s="476">
        <f t="shared" si="0"/>
        <v>73.92</v>
      </c>
      <c r="H29" s="151"/>
      <c r="I29" s="151"/>
      <c r="J29" s="476">
        <f t="shared" si="1"/>
        <v>66</v>
      </c>
      <c r="K29" s="476">
        <f>SUM((J29+(R29+J29*S29)*(1+F29)))</f>
        <v>96.58</v>
      </c>
      <c r="L29" s="476">
        <f t="shared" si="2"/>
        <v>66</v>
      </c>
      <c r="M29" s="476">
        <f>SUM((L29+(R29+L29*S29)*(1+F29)))</f>
        <v>96.58</v>
      </c>
      <c r="N29" s="476">
        <f t="shared" si="3"/>
        <v>66</v>
      </c>
      <c r="O29" s="476">
        <f>SUM((R29+N29*S29)+N29)*(1+F29)</f>
        <v>96.58</v>
      </c>
      <c r="P29" s="476">
        <f t="shared" si="4"/>
        <v>88</v>
      </c>
      <c r="Q29" s="513">
        <f>SUM((P29+(R29+P29*S29)*(1+F29)))</f>
        <v>119.24000000000001</v>
      </c>
      <c r="R29" s="86">
        <v>28.6</v>
      </c>
      <c r="S29" s="88">
        <v>0.03</v>
      </c>
    </row>
    <row r="30" spans="1:19" ht="195">
      <c r="A30" s="411" t="s">
        <v>503</v>
      </c>
      <c r="B30" s="405" t="s">
        <v>898</v>
      </c>
      <c r="C30" s="496" t="s">
        <v>175</v>
      </c>
      <c r="D30" s="514">
        <v>37.75</v>
      </c>
      <c r="E30" s="514">
        <f>SUM((R30+(D30*S30)))</f>
        <v>25.052500000000002</v>
      </c>
      <c r="F30" s="147"/>
      <c r="G30" s="476">
        <f t="shared" si="0"/>
        <v>62.802500000000002</v>
      </c>
      <c r="H30" s="151"/>
      <c r="I30" s="151"/>
      <c r="J30" s="476">
        <f t="shared" si="1"/>
        <v>56.625</v>
      </c>
      <c r="K30" s="476">
        <f>SUM((J30+(J30*S30+R30)*(1+F30)))</f>
        <v>82.243750000000006</v>
      </c>
      <c r="L30" s="476">
        <f t="shared" si="2"/>
        <v>56.625</v>
      </c>
      <c r="M30" s="476">
        <f>SUM((L30+(L30*S30+R30)*(1+F30)))</f>
        <v>82.243750000000006</v>
      </c>
      <c r="N30" s="476">
        <f t="shared" si="3"/>
        <v>56.625</v>
      </c>
      <c r="O30" s="476">
        <f>SUM(N30+(N30*S30+R30)*(1+F30))</f>
        <v>82.243750000000006</v>
      </c>
      <c r="P30" s="476">
        <f t="shared" si="4"/>
        <v>75.5</v>
      </c>
      <c r="Q30" s="513">
        <f>SUM((P30+(P30*S30+R30)*(1+F30)))</f>
        <v>101.685</v>
      </c>
      <c r="R30" s="56">
        <v>23.92</v>
      </c>
      <c r="S30" s="88">
        <v>0.03</v>
      </c>
    </row>
    <row r="31" spans="1:19" ht="210">
      <c r="A31" s="478" t="s">
        <v>637</v>
      </c>
      <c r="B31" s="405" t="s">
        <v>899</v>
      </c>
      <c r="C31" s="496" t="s">
        <v>167</v>
      </c>
      <c r="D31" s="512">
        <v>32.85</v>
      </c>
      <c r="E31" s="512">
        <f>SUM(R31+(D31*S31))</f>
        <v>27.685499999999998</v>
      </c>
      <c r="F31" s="147"/>
      <c r="G31" s="476">
        <f t="shared" si="0"/>
        <v>60.535499999999999</v>
      </c>
      <c r="H31" s="151"/>
      <c r="I31" s="151"/>
      <c r="J31" s="476">
        <f t="shared" si="1"/>
        <v>49.275000000000006</v>
      </c>
      <c r="K31" s="476">
        <f>SUM((J31+(R31+J31*S31)*(1+F31)))</f>
        <v>77.453249999999997</v>
      </c>
      <c r="L31" s="476">
        <f t="shared" si="2"/>
        <v>49.275000000000006</v>
      </c>
      <c r="M31" s="476">
        <f>SUM((L31+(R31+L31*S31)*(1+F31)))</f>
        <v>77.453249999999997</v>
      </c>
      <c r="N31" s="476">
        <f t="shared" si="3"/>
        <v>49.275000000000006</v>
      </c>
      <c r="O31" s="476">
        <f>SUM((R31+N31*S31)+N31)*(1+F31)</f>
        <v>77.453249999999997</v>
      </c>
      <c r="P31" s="476">
        <f t="shared" si="4"/>
        <v>65.7</v>
      </c>
      <c r="Q31" s="513">
        <f>SUM((P31+(R31+P31*S31)*(1+F31)))</f>
        <v>94.371000000000009</v>
      </c>
      <c r="R31" s="86">
        <v>26.7</v>
      </c>
      <c r="S31" s="88">
        <v>0.03</v>
      </c>
    </row>
    <row r="32" spans="1:19" ht="231.75" customHeight="1">
      <c r="A32" s="478" t="s">
        <v>636</v>
      </c>
      <c r="B32" s="405" t="s">
        <v>899</v>
      </c>
      <c r="C32" s="496" t="s">
        <v>170</v>
      </c>
      <c r="D32" s="512">
        <v>38.5</v>
      </c>
      <c r="E32" s="512">
        <f>SUM(R32+(D32*S32))</f>
        <v>27.075000000000003</v>
      </c>
      <c r="F32" s="147"/>
      <c r="G32" s="476">
        <f t="shared" si="0"/>
        <v>65.575000000000003</v>
      </c>
      <c r="H32" s="151"/>
      <c r="I32" s="151"/>
      <c r="J32" s="476">
        <f t="shared" si="1"/>
        <v>57.75</v>
      </c>
      <c r="K32" s="476">
        <f>SUM((J32+E32)*(1+F32))</f>
        <v>84.825000000000003</v>
      </c>
      <c r="L32" s="476">
        <f t="shared" si="2"/>
        <v>57.75</v>
      </c>
      <c r="M32" s="476">
        <f>SUM((L32+E32)*(1+F32))</f>
        <v>84.825000000000003</v>
      </c>
      <c r="N32" s="476">
        <f t="shared" si="3"/>
        <v>57.75</v>
      </c>
      <c r="O32" s="476">
        <f>SUM(E32+N32)*(1+F32)</f>
        <v>84.825000000000003</v>
      </c>
      <c r="P32" s="476">
        <f t="shared" si="4"/>
        <v>77</v>
      </c>
      <c r="Q32" s="513">
        <f>SUM((P32+E32)*(1+F32))</f>
        <v>104.075</v>
      </c>
      <c r="R32" s="89">
        <v>25.92</v>
      </c>
      <c r="S32" s="88">
        <v>0.03</v>
      </c>
    </row>
    <row r="33" spans="1:19" ht="225">
      <c r="A33" s="478" t="s">
        <v>635</v>
      </c>
      <c r="B33" s="405" t="s">
        <v>899</v>
      </c>
      <c r="C33" s="496" t="s">
        <v>171</v>
      </c>
      <c r="D33" s="512">
        <v>44</v>
      </c>
      <c r="E33" s="512">
        <f>SUM(R33+(D33*S33))</f>
        <v>29.92</v>
      </c>
      <c r="F33" s="147"/>
      <c r="G33" s="476">
        <f t="shared" si="0"/>
        <v>73.92</v>
      </c>
      <c r="H33" s="151"/>
      <c r="I33" s="151"/>
      <c r="J33" s="476">
        <f t="shared" si="1"/>
        <v>66</v>
      </c>
      <c r="K33" s="476">
        <f>SUM((J33+(R33+J33*S33)*(1+F33)))</f>
        <v>96.58</v>
      </c>
      <c r="L33" s="476">
        <f t="shared" si="2"/>
        <v>66</v>
      </c>
      <c r="M33" s="476">
        <f>SUM((L33+(R33+L33*S33)*(1+F33)))</f>
        <v>96.58</v>
      </c>
      <c r="N33" s="476">
        <f t="shared" si="3"/>
        <v>66</v>
      </c>
      <c r="O33" s="476">
        <f>SUM((R33+N33*S33)+N33)*(1+F33)</f>
        <v>96.58</v>
      </c>
      <c r="P33" s="476">
        <f t="shared" si="4"/>
        <v>88</v>
      </c>
      <c r="Q33" s="513">
        <f>SUM((P33+(R33+P33*S33)*(1+F33)))</f>
        <v>119.24000000000001</v>
      </c>
      <c r="R33" s="86">
        <v>28.6</v>
      </c>
      <c r="S33" s="88">
        <v>0.03</v>
      </c>
    </row>
    <row r="34" spans="1:19" ht="195">
      <c r="A34" s="478" t="s">
        <v>634</v>
      </c>
      <c r="B34" s="405" t="s">
        <v>899</v>
      </c>
      <c r="C34" s="496" t="s">
        <v>175</v>
      </c>
      <c r="D34" s="514">
        <v>37.75</v>
      </c>
      <c r="E34" s="514">
        <f>SUM((R34+(D34*S34)))</f>
        <v>25.052500000000002</v>
      </c>
      <c r="F34" s="147"/>
      <c r="G34" s="476">
        <f t="shared" si="0"/>
        <v>62.802500000000002</v>
      </c>
      <c r="H34" s="151"/>
      <c r="I34" s="151"/>
      <c r="J34" s="476">
        <f t="shared" si="1"/>
        <v>56.625</v>
      </c>
      <c r="K34" s="476">
        <f>SUM((J34+(J34*S34+R34)*(1+F34)))</f>
        <v>82.243750000000006</v>
      </c>
      <c r="L34" s="476">
        <f t="shared" si="2"/>
        <v>56.625</v>
      </c>
      <c r="M34" s="476">
        <f>SUM((L34+(L34*S34+R34)*(1+F34)))</f>
        <v>82.243750000000006</v>
      </c>
      <c r="N34" s="476">
        <f t="shared" si="3"/>
        <v>56.625</v>
      </c>
      <c r="O34" s="476">
        <f>SUM(N34+(N34*S34+R34)*(1+F34))</f>
        <v>82.243750000000006</v>
      </c>
      <c r="P34" s="476">
        <f t="shared" si="4"/>
        <v>75.5</v>
      </c>
      <c r="Q34" s="513">
        <f>SUM((P34+(P34*S34+R34)*(1+F34)))</f>
        <v>101.685</v>
      </c>
      <c r="R34" s="56">
        <v>23.92</v>
      </c>
      <c r="S34" s="88">
        <v>0.03</v>
      </c>
    </row>
    <row r="35" spans="1:19" ht="210">
      <c r="A35" s="517" t="s">
        <v>180</v>
      </c>
      <c r="B35" s="405" t="s">
        <v>817</v>
      </c>
      <c r="C35" s="496" t="s">
        <v>167</v>
      </c>
      <c r="D35" s="512">
        <v>32.85</v>
      </c>
      <c r="E35" s="512">
        <f>SUM(R35+(D35*S35))</f>
        <v>27.685499999999998</v>
      </c>
      <c r="F35" s="147"/>
      <c r="G35" s="476">
        <f t="shared" si="0"/>
        <v>60.535499999999999</v>
      </c>
      <c r="H35" s="151"/>
      <c r="I35" s="151"/>
      <c r="J35" s="476">
        <f t="shared" si="1"/>
        <v>49.275000000000006</v>
      </c>
      <c r="K35" s="476">
        <f>SUM((J35+(R35+J35*S35)*(1+F35)))</f>
        <v>77.453249999999997</v>
      </c>
      <c r="L35" s="476">
        <f t="shared" si="2"/>
        <v>49.275000000000006</v>
      </c>
      <c r="M35" s="476">
        <f>SUM((L35+(R35+L35*S35)*(1+F35)))</f>
        <v>77.453249999999997</v>
      </c>
      <c r="N35" s="476">
        <f t="shared" si="3"/>
        <v>49.275000000000006</v>
      </c>
      <c r="O35" s="476">
        <f>SUM((R35+N35*S35)+N35)*(1+F35)</f>
        <v>77.453249999999997</v>
      </c>
      <c r="P35" s="476">
        <f t="shared" si="4"/>
        <v>65.7</v>
      </c>
      <c r="Q35" s="513">
        <f>SUM((P35+(R35+P35*S35)*(1+F35)))</f>
        <v>94.371000000000009</v>
      </c>
      <c r="R35" s="86">
        <v>26.7</v>
      </c>
      <c r="S35" s="88">
        <v>0.03</v>
      </c>
    </row>
    <row r="36" spans="1:19" ht="210">
      <c r="A36" s="517" t="s">
        <v>181</v>
      </c>
      <c r="B36" s="405" t="s">
        <v>817</v>
      </c>
      <c r="C36" s="496" t="s">
        <v>170</v>
      </c>
      <c r="D36" s="512">
        <v>38.5</v>
      </c>
      <c r="E36" s="512">
        <f>SUM(R36+(D36*S36))</f>
        <v>27.075000000000003</v>
      </c>
      <c r="F36" s="147"/>
      <c r="G36" s="476">
        <f t="shared" si="0"/>
        <v>65.575000000000003</v>
      </c>
      <c r="H36" s="151"/>
      <c r="I36" s="151"/>
      <c r="J36" s="476">
        <f t="shared" si="1"/>
        <v>57.75</v>
      </c>
      <c r="K36" s="476">
        <f>SUM((J36+E36)*(1+F36))</f>
        <v>84.825000000000003</v>
      </c>
      <c r="L36" s="476">
        <f t="shared" si="2"/>
        <v>57.75</v>
      </c>
      <c r="M36" s="476">
        <f>SUM((L36+E36)*(1+F36))</f>
        <v>84.825000000000003</v>
      </c>
      <c r="N36" s="476">
        <f t="shared" si="3"/>
        <v>57.75</v>
      </c>
      <c r="O36" s="476">
        <f>SUM(E36+N36)*(1+F36)</f>
        <v>84.825000000000003</v>
      </c>
      <c r="P36" s="476">
        <f t="shared" si="4"/>
        <v>77</v>
      </c>
      <c r="Q36" s="513">
        <f>SUM((P36+E36)*(1+F36))</f>
        <v>104.075</v>
      </c>
      <c r="R36" s="89">
        <v>25.92</v>
      </c>
      <c r="S36" s="88">
        <v>0.03</v>
      </c>
    </row>
    <row r="37" spans="1:19" ht="225">
      <c r="A37" s="517" t="s">
        <v>182</v>
      </c>
      <c r="B37" s="405" t="s">
        <v>817</v>
      </c>
      <c r="C37" s="496" t="s">
        <v>171</v>
      </c>
      <c r="D37" s="512">
        <v>44</v>
      </c>
      <c r="E37" s="512">
        <f>SUM(R37+(D37*S37))</f>
        <v>29.92</v>
      </c>
      <c r="F37" s="147"/>
      <c r="G37" s="476">
        <f t="shared" si="0"/>
        <v>73.92</v>
      </c>
      <c r="H37" s="151"/>
      <c r="I37" s="151"/>
      <c r="J37" s="476">
        <f t="shared" si="1"/>
        <v>66</v>
      </c>
      <c r="K37" s="476">
        <f>SUM((J37+(R37+J37*S37)*(1+F37)))</f>
        <v>96.58</v>
      </c>
      <c r="L37" s="476">
        <f t="shared" si="2"/>
        <v>66</v>
      </c>
      <c r="M37" s="476">
        <f>SUM((L37+(R37+L37*S37)*(1+F37)))</f>
        <v>96.58</v>
      </c>
      <c r="N37" s="476">
        <f t="shared" si="3"/>
        <v>66</v>
      </c>
      <c r="O37" s="476">
        <f>SUM((R37+N37*S37)+N37)*(1+F37)</f>
        <v>96.58</v>
      </c>
      <c r="P37" s="476">
        <f t="shared" si="4"/>
        <v>88</v>
      </c>
      <c r="Q37" s="513">
        <f>SUM((P37+(R37+P37*S37)*(1+F37)))</f>
        <v>119.24000000000001</v>
      </c>
      <c r="R37" s="86">
        <v>28.6</v>
      </c>
      <c r="S37" s="88">
        <v>0.03</v>
      </c>
    </row>
    <row r="38" spans="1:19" ht="195">
      <c r="A38" s="517" t="s">
        <v>186</v>
      </c>
      <c r="B38" s="405" t="s">
        <v>817</v>
      </c>
      <c r="C38" s="496" t="s">
        <v>175</v>
      </c>
      <c r="D38" s="514">
        <v>37.75</v>
      </c>
      <c r="E38" s="514">
        <f>SUM((R38+(D38*S38)))</f>
        <v>25.052500000000002</v>
      </c>
      <c r="F38" s="147"/>
      <c r="G38" s="476">
        <f t="shared" ref="G38:G66" si="5">SUM(D38:E38)*(1+F38)</f>
        <v>62.802500000000002</v>
      </c>
      <c r="H38" s="151"/>
      <c r="I38" s="151"/>
      <c r="J38" s="476">
        <f t="shared" ref="J38:J65" si="6">SUM(D38*1.5)</f>
        <v>56.625</v>
      </c>
      <c r="K38" s="476">
        <f>SUM((J38+(J38*S38+R38)*(1+F38)))</f>
        <v>82.243750000000006</v>
      </c>
      <c r="L38" s="476">
        <f t="shared" ref="L38:L66" si="7">SUM(D38*1.5)</f>
        <v>56.625</v>
      </c>
      <c r="M38" s="476">
        <f>SUM((L38+(L38*S38+R38)*(1+F38)))</f>
        <v>82.243750000000006</v>
      </c>
      <c r="N38" s="476">
        <f t="shared" ref="N38:N66" si="8">SUM(D38*1.5)</f>
        <v>56.625</v>
      </c>
      <c r="O38" s="476">
        <f>SUM(N38+(N38*S38+R38)*(1+F38))</f>
        <v>82.243750000000006</v>
      </c>
      <c r="P38" s="476">
        <f t="shared" ref="P38:P66" si="9">SUM(D38*2)</f>
        <v>75.5</v>
      </c>
      <c r="Q38" s="513">
        <f>SUM((P38+(P38*S38+R38)*(1+F38)))</f>
        <v>101.685</v>
      </c>
      <c r="R38" s="56">
        <v>23.92</v>
      </c>
      <c r="S38" s="88">
        <v>0.03</v>
      </c>
    </row>
    <row r="39" spans="1:19" ht="210">
      <c r="A39" s="517" t="s">
        <v>183</v>
      </c>
      <c r="B39" s="405" t="s">
        <v>801</v>
      </c>
      <c r="C39" s="496" t="s">
        <v>167</v>
      </c>
      <c r="D39" s="512">
        <v>32.85</v>
      </c>
      <c r="E39" s="512">
        <f>SUM(R39+(D39*S39))</f>
        <v>27.685499999999998</v>
      </c>
      <c r="F39" s="147"/>
      <c r="G39" s="476">
        <f t="shared" si="5"/>
        <v>60.535499999999999</v>
      </c>
      <c r="H39" s="151"/>
      <c r="I39" s="151"/>
      <c r="J39" s="476">
        <f t="shared" si="6"/>
        <v>49.275000000000006</v>
      </c>
      <c r="K39" s="476">
        <f>SUM((J39+(R39+J39*S39)*(1+F39)))</f>
        <v>77.453249999999997</v>
      </c>
      <c r="L39" s="476">
        <f>SUM(D39*1.5)</f>
        <v>49.275000000000006</v>
      </c>
      <c r="M39" s="476">
        <f>SUM((L39+(R39+L39*S39)*(1+F39)))</f>
        <v>77.453249999999997</v>
      </c>
      <c r="N39" s="476">
        <f>SUM(D39*1.5)</f>
        <v>49.275000000000006</v>
      </c>
      <c r="O39" s="476">
        <f>SUM((R39+N39*S39)+N39)*(1+F39)</f>
        <v>77.453249999999997</v>
      </c>
      <c r="P39" s="476">
        <f>SUM(D39*2)</f>
        <v>65.7</v>
      </c>
      <c r="Q39" s="513">
        <f>SUM((P39+(R39+P39*S39)*(1+F39)))</f>
        <v>94.371000000000009</v>
      </c>
      <c r="R39" s="86">
        <v>26.7</v>
      </c>
      <c r="S39" s="88">
        <v>0.03</v>
      </c>
    </row>
    <row r="40" spans="1:19" ht="229.5" customHeight="1">
      <c r="A40" s="517" t="s">
        <v>184</v>
      </c>
      <c r="B40" s="405" t="s">
        <v>801</v>
      </c>
      <c r="C40" s="496" t="s">
        <v>170</v>
      </c>
      <c r="D40" s="512">
        <v>38.5</v>
      </c>
      <c r="E40" s="512">
        <f>SUM(R40+(D40*S40))</f>
        <v>27.075000000000003</v>
      </c>
      <c r="F40" s="147"/>
      <c r="G40" s="476">
        <f t="shared" si="5"/>
        <v>65.575000000000003</v>
      </c>
      <c r="H40" s="151"/>
      <c r="I40" s="151"/>
      <c r="J40" s="476">
        <f t="shared" si="6"/>
        <v>57.75</v>
      </c>
      <c r="K40" s="476">
        <f>SUM((J40+E40)*(1+F40))</f>
        <v>84.825000000000003</v>
      </c>
      <c r="L40" s="476">
        <f>SUM(D40*1.5)</f>
        <v>57.75</v>
      </c>
      <c r="M40" s="476">
        <f>SUM((L40+E40)*(1+F40))</f>
        <v>84.825000000000003</v>
      </c>
      <c r="N40" s="476">
        <f>SUM(D40*1.5)</f>
        <v>57.75</v>
      </c>
      <c r="O40" s="476">
        <f>SUM(E40+N40)*(1+F40)</f>
        <v>84.825000000000003</v>
      </c>
      <c r="P40" s="476">
        <f>SUM(D40*2)</f>
        <v>77</v>
      </c>
      <c r="Q40" s="513">
        <f>SUM((P40+E40)*(1+F40))</f>
        <v>104.075</v>
      </c>
      <c r="R40" s="89">
        <v>25.92</v>
      </c>
      <c r="S40" s="88">
        <v>0.03</v>
      </c>
    </row>
    <row r="41" spans="1:19" ht="240">
      <c r="A41" s="517" t="s">
        <v>185</v>
      </c>
      <c r="B41" s="405" t="s">
        <v>801</v>
      </c>
      <c r="C41" s="496" t="s">
        <v>171</v>
      </c>
      <c r="D41" s="512">
        <v>44</v>
      </c>
      <c r="E41" s="512">
        <f>SUM(R41+(D41*S41))</f>
        <v>29.92</v>
      </c>
      <c r="F41" s="147"/>
      <c r="G41" s="476">
        <f t="shared" si="5"/>
        <v>73.92</v>
      </c>
      <c r="H41" s="151"/>
      <c r="I41" s="151"/>
      <c r="J41" s="476">
        <f t="shared" si="6"/>
        <v>66</v>
      </c>
      <c r="K41" s="476">
        <f>SUM((J41+(R41+J41*S41)*(1+F41)))</f>
        <v>96.58</v>
      </c>
      <c r="L41" s="476">
        <f>SUM(D41*1.5)</f>
        <v>66</v>
      </c>
      <c r="M41" s="476">
        <f>SUM((L41+(R41+L41*S41)*(1+F41)))</f>
        <v>96.58</v>
      </c>
      <c r="N41" s="476">
        <f>SUM(D41*1.5)</f>
        <v>66</v>
      </c>
      <c r="O41" s="476">
        <f>SUM((R41+N41*S41)+N41)*(1+F41)</f>
        <v>96.58</v>
      </c>
      <c r="P41" s="476">
        <f>SUM(D41*2)</f>
        <v>88</v>
      </c>
      <c r="Q41" s="513">
        <f>SUM((P41+(R41+P41*S41)*(1+F41)))</f>
        <v>119.24000000000001</v>
      </c>
      <c r="R41" s="86">
        <v>28.6</v>
      </c>
      <c r="S41" s="88">
        <v>0.03</v>
      </c>
    </row>
    <row r="42" spans="1:19" ht="195">
      <c r="A42" s="517" t="s">
        <v>187</v>
      </c>
      <c r="B42" s="405" t="s">
        <v>801</v>
      </c>
      <c r="C42" s="496" t="s">
        <v>175</v>
      </c>
      <c r="D42" s="514">
        <v>37.75</v>
      </c>
      <c r="E42" s="514">
        <f>SUM((R42+(D42*S42)))</f>
        <v>25.052500000000002</v>
      </c>
      <c r="F42" s="147"/>
      <c r="G42" s="476">
        <f>SUM(D42:E42)*(1+F42)</f>
        <v>62.802500000000002</v>
      </c>
      <c r="H42" s="151"/>
      <c r="I42" s="151"/>
      <c r="J42" s="476">
        <f>SUM(D42*1.5)</f>
        <v>56.625</v>
      </c>
      <c r="K42" s="476">
        <f>SUM((J42+(J42*S42+R42)*(1+F42)))</f>
        <v>82.243750000000006</v>
      </c>
      <c r="L42" s="476">
        <f>SUM(D42*1.5)</f>
        <v>56.625</v>
      </c>
      <c r="M42" s="476">
        <f>SUM((L42+(L42*S42+R42)*(1+F42)))</f>
        <v>82.243750000000006</v>
      </c>
      <c r="N42" s="476">
        <f>SUM(D42*1.5)</f>
        <v>56.625</v>
      </c>
      <c r="O42" s="476">
        <f>SUM(N42+(N42*S42+R42)*(1+F42))</f>
        <v>82.243750000000006</v>
      </c>
      <c r="P42" s="476">
        <f>SUM(D42*2)</f>
        <v>75.5</v>
      </c>
      <c r="Q42" s="513">
        <f>SUM((P42+(P42*S42+R42)*(1+F42)))</f>
        <v>101.685</v>
      </c>
      <c r="R42" s="56">
        <v>23.92</v>
      </c>
      <c r="S42" s="88">
        <v>0.03</v>
      </c>
    </row>
    <row r="43" spans="1:19" ht="210">
      <c r="A43" s="517" t="s">
        <v>188</v>
      </c>
      <c r="B43" s="405" t="s">
        <v>819</v>
      </c>
      <c r="C43" s="496" t="s">
        <v>167</v>
      </c>
      <c r="D43" s="512">
        <v>32.85</v>
      </c>
      <c r="E43" s="512">
        <f>SUM(R43+(D43*S43))</f>
        <v>27.685499999999998</v>
      </c>
      <c r="F43" s="147"/>
      <c r="G43" s="476">
        <f>SUM(D43:E43)*(1+F43)</f>
        <v>60.535499999999999</v>
      </c>
      <c r="H43" s="151"/>
      <c r="I43" s="151"/>
      <c r="J43" s="476">
        <f>SUM(D43*1.5)</f>
        <v>49.275000000000006</v>
      </c>
      <c r="K43" s="476">
        <f>SUM((J43+(R43+J43*S43)*(1+F43)))</f>
        <v>77.453249999999997</v>
      </c>
      <c r="L43" s="476">
        <f>SUM(D43*1.5)</f>
        <v>49.275000000000006</v>
      </c>
      <c r="M43" s="476">
        <f>SUM((L43+(R43+L43*S43)*(1+F43)))</f>
        <v>77.453249999999997</v>
      </c>
      <c r="N43" s="476">
        <f>SUM(D43*1.5)</f>
        <v>49.275000000000006</v>
      </c>
      <c r="O43" s="476">
        <f>SUM((R43+N43*S43)+N43)*(1+F43)</f>
        <v>77.453249999999997</v>
      </c>
      <c r="P43" s="476">
        <f>SUM(D43*2)</f>
        <v>65.7</v>
      </c>
      <c r="Q43" s="513">
        <f>SUM((P43+(R43+P43*S43)*(1+F43)))</f>
        <v>94.371000000000009</v>
      </c>
      <c r="R43" s="86">
        <v>26.7</v>
      </c>
      <c r="S43" s="88">
        <v>0.03</v>
      </c>
    </row>
    <row r="44" spans="1:19" ht="225">
      <c r="A44" s="517" t="s">
        <v>189</v>
      </c>
      <c r="B44" s="405" t="s">
        <v>819</v>
      </c>
      <c r="C44" s="496" t="s">
        <v>170</v>
      </c>
      <c r="D44" s="512">
        <v>38.5</v>
      </c>
      <c r="E44" s="512">
        <f>SUM(R44+(D44*S44))</f>
        <v>27.075000000000003</v>
      </c>
      <c r="F44" s="147"/>
      <c r="G44" s="476">
        <f t="shared" si="5"/>
        <v>65.575000000000003</v>
      </c>
      <c r="H44" s="151"/>
      <c r="I44" s="151"/>
      <c r="J44" s="476">
        <f t="shared" si="6"/>
        <v>57.75</v>
      </c>
      <c r="K44" s="476">
        <f>SUM((J44+E44)*(1+F44))</f>
        <v>84.825000000000003</v>
      </c>
      <c r="L44" s="476">
        <f t="shared" si="7"/>
        <v>57.75</v>
      </c>
      <c r="M44" s="476">
        <f>SUM((L44+E44)*(1+F44))</f>
        <v>84.825000000000003</v>
      </c>
      <c r="N44" s="476">
        <f t="shared" si="8"/>
        <v>57.75</v>
      </c>
      <c r="O44" s="476">
        <f>SUM(E44+N44)*(1+F44)</f>
        <v>84.825000000000003</v>
      </c>
      <c r="P44" s="476">
        <f t="shared" si="9"/>
        <v>77</v>
      </c>
      <c r="Q44" s="513">
        <f>SUM((P44+E44)*(1+F44))</f>
        <v>104.075</v>
      </c>
      <c r="R44" s="89">
        <v>25.92</v>
      </c>
      <c r="S44" s="88">
        <v>0.03</v>
      </c>
    </row>
    <row r="45" spans="1:19" ht="225">
      <c r="A45" s="517" t="s">
        <v>190</v>
      </c>
      <c r="B45" s="405" t="s">
        <v>819</v>
      </c>
      <c r="C45" s="496" t="s">
        <v>171</v>
      </c>
      <c r="D45" s="512">
        <v>44</v>
      </c>
      <c r="E45" s="512">
        <f>SUM(R45+(D45*S45))</f>
        <v>29.92</v>
      </c>
      <c r="F45" s="147"/>
      <c r="G45" s="476">
        <f t="shared" si="5"/>
        <v>73.92</v>
      </c>
      <c r="H45" s="151"/>
      <c r="I45" s="151"/>
      <c r="J45" s="476">
        <f t="shared" si="6"/>
        <v>66</v>
      </c>
      <c r="K45" s="476">
        <f>SUM((J45+(R45+J45*S45)*(1+F45)))</f>
        <v>96.58</v>
      </c>
      <c r="L45" s="476">
        <f t="shared" si="7"/>
        <v>66</v>
      </c>
      <c r="M45" s="476">
        <f>SUM((L45+(R45+L45*S45)*(1+F45)))</f>
        <v>96.58</v>
      </c>
      <c r="N45" s="476">
        <f t="shared" si="8"/>
        <v>66</v>
      </c>
      <c r="O45" s="476">
        <f>SUM((R45+N45*S45)+N45)*(1+F45)</f>
        <v>96.58</v>
      </c>
      <c r="P45" s="476">
        <f t="shared" si="9"/>
        <v>88</v>
      </c>
      <c r="Q45" s="513">
        <f>SUM((P45+(R45+P45*S45)*(1+F45)))</f>
        <v>119.24000000000001</v>
      </c>
      <c r="R45" s="86">
        <v>28.6</v>
      </c>
      <c r="S45" s="88">
        <v>0.03</v>
      </c>
    </row>
    <row r="46" spans="1:19" ht="195">
      <c r="A46" s="517" t="s">
        <v>191</v>
      </c>
      <c r="B46" s="405" t="s">
        <v>819</v>
      </c>
      <c r="C46" s="496" t="s">
        <v>175</v>
      </c>
      <c r="D46" s="514">
        <v>37.75</v>
      </c>
      <c r="E46" s="514">
        <f>SUM((R46+(D46*S46)))</f>
        <v>25.052500000000002</v>
      </c>
      <c r="F46" s="147"/>
      <c r="G46" s="476">
        <f t="shared" si="5"/>
        <v>62.802500000000002</v>
      </c>
      <c r="H46" s="151"/>
      <c r="I46" s="151"/>
      <c r="J46" s="476">
        <f t="shared" si="6"/>
        <v>56.625</v>
      </c>
      <c r="K46" s="476">
        <f>SUM((J46+(J46*S46+R46)*(1+F46)))</f>
        <v>82.243750000000006</v>
      </c>
      <c r="L46" s="476">
        <f t="shared" si="7"/>
        <v>56.625</v>
      </c>
      <c r="M46" s="476">
        <f>SUM((L46+(L46*S46+R46)*(1+F46)))</f>
        <v>82.243750000000006</v>
      </c>
      <c r="N46" s="476">
        <f t="shared" si="8"/>
        <v>56.625</v>
      </c>
      <c r="O46" s="476">
        <f>SUM(N46+(N46*S46+R46)*(1+F46))</f>
        <v>82.243750000000006</v>
      </c>
      <c r="P46" s="476">
        <f t="shared" si="9"/>
        <v>75.5</v>
      </c>
      <c r="Q46" s="513">
        <f>SUM((P46+(P46*S46+R46)*(1+F46)))</f>
        <v>101.685</v>
      </c>
      <c r="R46" s="56">
        <v>23.92</v>
      </c>
      <c r="S46" s="88">
        <v>0.03</v>
      </c>
    </row>
    <row r="47" spans="1:19" ht="210">
      <c r="A47" s="517" t="s">
        <v>192</v>
      </c>
      <c r="B47" s="405" t="s">
        <v>900</v>
      </c>
      <c r="C47" s="496" t="s">
        <v>167</v>
      </c>
      <c r="D47" s="512">
        <v>32.85</v>
      </c>
      <c r="E47" s="512">
        <f>SUM(R47+(D47*S47))</f>
        <v>27.685499999999998</v>
      </c>
      <c r="F47" s="147"/>
      <c r="G47" s="476">
        <f t="shared" si="5"/>
        <v>60.535499999999999</v>
      </c>
      <c r="H47" s="151"/>
      <c r="I47" s="151"/>
      <c r="J47" s="476">
        <f t="shared" si="6"/>
        <v>49.275000000000006</v>
      </c>
      <c r="K47" s="476">
        <f>SUM((J47+(R47+J47*S47)*(1+F47)))</f>
        <v>77.453249999999997</v>
      </c>
      <c r="L47" s="476">
        <f t="shared" si="7"/>
        <v>49.275000000000006</v>
      </c>
      <c r="M47" s="476">
        <f>SUM((L47+(R47+L47*S47)*(1+F47)))</f>
        <v>77.453249999999997</v>
      </c>
      <c r="N47" s="476">
        <f t="shared" si="8"/>
        <v>49.275000000000006</v>
      </c>
      <c r="O47" s="476">
        <f>SUM((R47+N47*S47)+N47)*(1+F47)</f>
        <v>77.453249999999997</v>
      </c>
      <c r="P47" s="476">
        <f t="shared" si="9"/>
        <v>65.7</v>
      </c>
      <c r="Q47" s="513">
        <f>SUM((P47+(R47+P47*S47)*(1+F47)))</f>
        <v>94.371000000000009</v>
      </c>
      <c r="R47" s="86">
        <v>26.7</v>
      </c>
      <c r="S47" s="88">
        <v>0.03</v>
      </c>
    </row>
    <row r="48" spans="1:19" ht="240">
      <c r="A48" s="517" t="s">
        <v>193</v>
      </c>
      <c r="B48" s="405" t="s">
        <v>900</v>
      </c>
      <c r="C48" s="496" t="s">
        <v>170</v>
      </c>
      <c r="D48" s="512">
        <v>38.5</v>
      </c>
      <c r="E48" s="512">
        <f>SUM(R48+(D48*S48))</f>
        <v>27.075000000000003</v>
      </c>
      <c r="F48" s="147"/>
      <c r="G48" s="476">
        <f t="shared" si="5"/>
        <v>65.575000000000003</v>
      </c>
      <c r="H48" s="151"/>
      <c r="I48" s="151"/>
      <c r="J48" s="476">
        <f t="shared" si="6"/>
        <v>57.75</v>
      </c>
      <c r="K48" s="476">
        <f>SUM((J48+E48)*(1+F48))</f>
        <v>84.825000000000003</v>
      </c>
      <c r="L48" s="476">
        <f t="shared" si="7"/>
        <v>57.75</v>
      </c>
      <c r="M48" s="476">
        <f>SUM((L48+E48)*(1+F48))</f>
        <v>84.825000000000003</v>
      </c>
      <c r="N48" s="476">
        <f t="shared" si="8"/>
        <v>57.75</v>
      </c>
      <c r="O48" s="476">
        <f>SUM(E48+N48)*(1+F48)</f>
        <v>84.825000000000003</v>
      </c>
      <c r="P48" s="476">
        <f t="shared" si="9"/>
        <v>77</v>
      </c>
      <c r="Q48" s="513">
        <f>SUM((P48+E48)*(1+F48))</f>
        <v>104.075</v>
      </c>
      <c r="R48" s="89">
        <v>25.92</v>
      </c>
      <c r="S48" s="88">
        <v>0.03</v>
      </c>
    </row>
    <row r="49" spans="1:19" ht="225">
      <c r="A49" s="517" t="s">
        <v>194</v>
      </c>
      <c r="B49" s="405" t="s">
        <v>900</v>
      </c>
      <c r="C49" s="496" t="s">
        <v>171</v>
      </c>
      <c r="D49" s="512">
        <v>44</v>
      </c>
      <c r="E49" s="512">
        <f>SUM(R49+(D49*S49))</f>
        <v>29.92</v>
      </c>
      <c r="F49" s="147"/>
      <c r="G49" s="476">
        <f t="shared" si="5"/>
        <v>73.92</v>
      </c>
      <c r="H49" s="151"/>
      <c r="I49" s="151"/>
      <c r="J49" s="476">
        <f t="shared" si="6"/>
        <v>66</v>
      </c>
      <c r="K49" s="476">
        <f>SUM((J49+(R49+J49*S49)*(1+F49)))</f>
        <v>96.58</v>
      </c>
      <c r="L49" s="476">
        <f t="shared" si="7"/>
        <v>66</v>
      </c>
      <c r="M49" s="476">
        <f>SUM((L49+(R49+L49*S49)*(1+F49)))</f>
        <v>96.58</v>
      </c>
      <c r="N49" s="476">
        <f t="shared" si="8"/>
        <v>66</v>
      </c>
      <c r="O49" s="476">
        <f>SUM((R49+N49*S49)+N49)*(1+F49)</f>
        <v>96.58</v>
      </c>
      <c r="P49" s="476">
        <f t="shared" si="9"/>
        <v>88</v>
      </c>
      <c r="Q49" s="513">
        <f>SUM((P49+(R49+P49*S49)*(1+F49)))</f>
        <v>119.24000000000001</v>
      </c>
      <c r="R49" s="86">
        <v>28.6</v>
      </c>
      <c r="S49" s="88">
        <v>0.03</v>
      </c>
    </row>
    <row r="50" spans="1:19" ht="195">
      <c r="A50" s="517" t="s">
        <v>195</v>
      </c>
      <c r="B50" s="405" t="s">
        <v>900</v>
      </c>
      <c r="C50" s="496" t="s">
        <v>175</v>
      </c>
      <c r="D50" s="514">
        <v>37.75</v>
      </c>
      <c r="E50" s="514">
        <f>SUM((R50+(D50*S50)))</f>
        <v>25.052500000000002</v>
      </c>
      <c r="F50" s="147"/>
      <c r="G50" s="476">
        <f t="shared" si="5"/>
        <v>62.802500000000002</v>
      </c>
      <c r="H50" s="151"/>
      <c r="I50" s="151"/>
      <c r="J50" s="476">
        <f t="shared" si="6"/>
        <v>56.625</v>
      </c>
      <c r="K50" s="476">
        <f>SUM((J50+(J50*S50+R50)*(1+F50)))</f>
        <v>82.243750000000006</v>
      </c>
      <c r="L50" s="476">
        <f t="shared" si="7"/>
        <v>56.625</v>
      </c>
      <c r="M50" s="476">
        <f>SUM((L50+(L50*S50+R50)*(1+F50)))</f>
        <v>82.243750000000006</v>
      </c>
      <c r="N50" s="476">
        <f t="shared" si="8"/>
        <v>56.625</v>
      </c>
      <c r="O50" s="476">
        <f>SUM(N50+(N50*S50+R50)*(1+F50))</f>
        <v>82.243750000000006</v>
      </c>
      <c r="P50" s="476">
        <f t="shared" si="9"/>
        <v>75.5</v>
      </c>
      <c r="Q50" s="513">
        <f>SUM((P50+(P50*S50+R50)*(1+F50)))</f>
        <v>101.685</v>
      </c>
      <c r="R50" s="56">
        <v>23.92</v>
      </c>
      <c r="S50" s="88">
        <v>0.03</v>
      </c>
    </row>
    <row r="51" spans="1:19" ht="210">
      <c r="A51" s="480" t="s">
        <v>804</v>
      </c>
      <c r="B51" s="405" t="s">
        <v>849</v>
      </c>
      <c r="C51" s="496" t="s">
        <v>167</v>
      </c>
      <c r="D51" s="512">
        <v>32.85</v>
      </c>
      <c r="E51" s="512">
        <f>SUM(R51+(D51*S51))</f>
        <v>27.685499999999998</v>
      </c>
      <c r="F51" s="147"/>
      <c r="G51" s="476">
        <f t="shared" si="5"/>
        <v>60.535499999999999</v>
      </c>
      <c r="H51" s="151"/>
      <c r="I51" s="151"/>
      <c r="J51" s="476">
        <f t="shared" si="6"/>
        <v>49.275000000000006</v>
      </c>
      <c r="K51" s="476">
        <f>SUM((J51+(R51+J51*S51)*(1+F51)))</f>
        <v>77.453249999999997</v>
      </c>
      <c r="L51" s="476">
        <f t="shared" si="7"/>
        <v>49.275000000000006</v>
      </c>
      <c r="M51" s="476">
        <f>SUM((L51+(R51+L51*S51)*(1+F51)))</f>
        <v>77.453249999999997</v>
      </c>
      <c r="N51" s="476">
        <f t="shared" si="8"/>
        <v>49.275000000000006</v>
      </c>
      <c r="O51" s="476">
        <f>SUM((R51+N51*S51)+N51)*(1+F51)</f>
        <v>77.453249999999997</v>
      </c>
      <c r="P51" s="476">
        <f t="shared" si="9"/>
        <v>65.7</v>
      </c>
      <c r="Q51" s="513">
        <f>SUM((P51+(R51+P51*S51)*(1+F51)))</f>
        <v>94.371000000000009</v>
      </c>
      <c r="R51" s="86">
        <v>26.7</v>
      </c>
      <c r="S51" s="88">
        <v>0.03</v>
      </c>
    </row>
    <row r="52" spans="1:19" ht="224.25" customHeight="1">
      <c r="A52" s="480" t="s">
        <v>807</v>
      </c>
      <c r="B52" s="405" t="s">
        <v>849</v>
      </c>
      <c r="C52" s="496" t="s">
        <v>170</v>
      </c>
      <c r="D52" s="512">
        <v>38.5</v>
      </c>
      <c r="E52" s="512">
        <f>SUM(R52+(D52*S52))</f>
        <v>27.075000000000003</v>
      </c>
      <c r="F52" s="147"/>
      <c r="G52" s="476">
        <f t="shared" si="5"/>
        <v>65.575000000000003</v>
      </c>
      <c r="H52" s="151"/>
      <c r="I52" s="151"/>
      <c r="J52" s="476">
        <f t="shared" si="6"/>
        <v>57.75</v>
      </c>
      <c r="K52" s="476">
        <f>SUM((J52+E52)*(1+F52))</f>
        <v>84.825000000000003</v>
      </c>
      <c r="L52" s="476">
        <f t="shared" si="7"/>
        <v>57.75</v>
      </c>
      <c r="M52" s="476">
        <f>SUM((L52+E52)*(1+F52))</f>
        <v>84.825000000000003</v>
      </c>
      <c r="N52" s="476">
        <f t="shared" si="8"/>
        <v>57.75</v>
      </c>
      <c r="O52" s="476">
        <f>SUM(E52+N52)*(1+F52)</f>
        <v>84.825000000000003</v>
      </c>
      <c r="P52" s="476">
        <f t="shared" si="9"/>
        <v>77</v>
      </c>
      <c r="Q52" s="513">
        <f>SUM((P52+E52)*(1+F52))</f>
        <v>104.075</v>
      </c>
      <c r="R52" s="89">
        <v>25.92</v>
      </c>
      <c r="S52" s="88">
        <v>0.03</v>
      </c>
    </row>
    <row r="53" spans="1:19" ht="225">
      <c r="A53" s="480" t="s">
        <v>806</v>
      </c>
      <c r="B53" s="405" t="s">
        <v>849</v>
      </c>
      <c r="C53" s="496" t="s">
        <v>171</v>
      </c>
      <c r="D53" s="512">
        <v>44</v>
      </c>
      <c r="E53" s="512">
        <f>SUM(R53+(D53*S53))</f>
        <v>29.92</v>
      </c>
      <c r="F53" s="147"/>
      <c r="G53" s="476">
        <f t="shared" si="5"/>
        <v>73.92</v>
      </c>
      <c r="H53" s="151"/>
      <c r="I53" s="151"/>
      <c r="J53" s="476">
        <f t="shared" si="6"/>
        <v>66</v>
      </c>
      <c r="K53" s="476">
        <f>SUM((J53+(R53+J53*S53)*(1+F53)))</f>
        <v>96.58</v>
      </c>
      <c r="L53" s="476">
        <f t="shared" si="7"/>
        <v>66</v>
      </c>
      <c r="M53" s="476">
        <f>SUM((L53+(R53+L53*S53)*(1+F53)))</f>
        <v>96.58</v>
      </c>
      <c r="N53" s="476">
        <f t="shared" si="8"/>
        <v>66</v>
      </c>
      <c r="O53" s="476">
        <f>SUM((R53+N53*S53)+N53)*(1+F53)</f>
        <v>96.58</v>
      </c>
      <c r="P53" s="476">
        <f t="shared" si="9"/>
        <v>88</v>
      </c>
      <c r="Q53" s="513">
        <f>SUM((P53+(R53+P53*S53)*(1+F53)))</f>
        <v>119.24000000000001</v>
      </c>
      <c r="R53" s="86">
        <v>28.6</v>
      </c>
      <c r="S53" s="88">
        <v>0.03</v>
      </c>
    </row>
    <row r="54" spans="1:19" ht="195">
      <c r="A54" s="480" t="s">
        <v>805</v>
      </c>
      <c r="B54" s="405" t="s">
        <v>849</v>
      </c>
      <c r="C54" s="496" t="s">
        <v>175</v>
      </c>
      <c r="D54" s="514">
        <v>37.75</v>
      </c>
      <c r="E54" s="514">
        <f>SUM((R54+(D54*S54)))</f>
        <v>25.052500000000002</v>
      </c>
      <c r="F54" s="147"/>
      <c r="G54" s="476">
        <f t="shared" si="5"/>
        <v>62.802500000000002</v>
      </c>
      <c r="H54" s="151"/>
      <c r="I54" s="151"/>
      <c r="J54" s="476">
        <f t="shared" si="6"/>
        <v>56.625</v>
      </c>
      <c r="K54" s="476">
        <f>SUM((J54+(J54*S54+R54)*(1+F54)))</f>
        <v>82.243750000000006</v>
      </c>
      <c r="L54" s="476">
        <f t="shared" si="7"/>
        <v>56.625</v>
      </c>
      <c r="M54" s="476">
        <f>SUM((L54+(L54*S54+R54)*(1+F54)))</f>
        <v>82.243750000000006</v>
      </c>
      <c r="N54" s="476">
        <f t="shared" si="8"/>
        <v>56.625</v>
      </c>
      <c r="O54" s="476">
        <f>SUM(N54+(N54*S54+R54)*(1+F54))</f>
        <v>82.243750000000006</v>
      </c>
      <c r="P54" s="476">
        <f t="shared" si="9"/>
        <v>75.5</v>
      </c>
      <c r="Q54" s="513">
        <f>SUM((P54+(P54*S54+R54)*(1+F54)))</f>
        <v>101.685</v>
      </c>
      <c r="R54" s="56">
        <v>23.92</v>
      </c>
      <c r="S54" s="88">
        <v>0.03</v>
      </c>
    </row>
    <row r="55" spans="1:19" ht="210">
      <c r="A55" s="517" t="s">
        <v>196</v>
      </c>
      <c r="B55" s="405" t="s">
        <v>821</v>
      </c>
      <c r="C55" s="496" t="s">
        <v>167</v>
      </c>
      <c r="D55" s="512">
        <v>32.85</v>
      </c>
      <c r="E55" s="512">
        <f>SUM(R55+(D55*S55))</f>
        <v>27.685499999999998</v>
      </c>
      <c r="F55" s="147"/>
      <c r="G55" s="476">
        <f t="shared" si="5"/>
        <v>60.535499999999999</v>
      </c>
      <c r="H55" s="151"/>
      <c r="I55" s="151"/>
      <c r="J55" s="476">
        <f t="shared" si="6"/>
        <v>49.275000000000006</v>
      </c>
      <c r="K55" s="476">
        <f>SUM((J55+(R55+J55*S55)*(1+F55)))</f>
        <v>77.453249999999997</v>
      </c>
      <c r="L55" s="476">
        <f t="shared" si="7"/>
        <v>49.275000000000006</v>
      </c>
      <c r="M55" s="476">
        <f>SUM((L55+(R55+L55*S55)*(1+F55)))</f>
        <v>77.453249999999997</v>
      </c>
      <c r="N55" s="476">
        <f t="shared" si="8"/>
        <v>49.275000000000006</v>
      </c>
      <c r="O55" s="476">
        <f>SUM((R55+N55*S55)+N55)*(1+F55)</f>
        <v>77.453249999999997</v>
      </c>
      <c r="P55" s="476">
        <f t="shared" si="9"/>
        <v>65.7</v>
      </c>
      <c r="Q55" s="513">
        <f>SUM((P55+(R55+P55*S55)*(1+F55)))</f>
        <v>94.371000000000009</v>
      </c>
      <c r="R55" s="86">
        <v>26.7</v>
      </c>
      <c r="S55" s="88">
        <v>0.03</v>
      </c>
    </row>
    <row r="56" spans="1:19" ht="240">
      <c r="A56" s="517" t="s">
        <v>197</v>
      </c>
      <c r="B56" s="405" t="s">
        <v>821</v>
      </c>
      <c r="C56" s="496" t="s">
        <v>170</v>
      </c>
      <c r="D56" s="512">
        <v>38.5</v>
      </c>
      <c r="E56" s="512">
        <f>SUM(R56+(D56*S56))</f>
        <v>27.075000000000003</v>
      </c>
      <c r="F56" s="147"/>
      <c r="G56" s="476">
        <f t="shared" si="5"/>
        <v>65.575000000000003</v>
      </c>
      <c r="H56" s="151"/>
      <c r="I56" s="151"/>
      <c r="J56" s="476">
        <f t="shared" si="6"/>
        <v>57.75</v>
      </c>
      <c r="K56" s="476">
        <f>SUM((J56+E56)*(1+F56))</f>
        <v>84.825000000000003</v>
      </c>
      <c r="L56" s="476">
        <f t="shared" si="7"/>
        <v>57.75</v>
      </c>
      <c r="M56" s="476">
        <f>SUM((L56+E56)*(1+F56))</f>
        <v>84.825000000000003</v>
      </c>
      <c r="N56" s="476">
        <f t="shared" si="8"/>
        <v>57.75</v>
      </c>
      <c r="O56" s="476">
        <f>SUM(E56+N56)*(1+F56)</f>
        <v>84.825000000000003</v>
      </c>
      <c r="P56" s="476">
        <f t="shared" si="9"/>
        <v>77</v>
      </c>
      <c r="Q56" s="513">
        <f>SUM((P56+E56)*(1+F56))</f>
        <v>104.075</v>
      </c>
      <c r="R56" s="89">
        <v>25.92</v>
      </c>
      <c r="S56" s="88">
        <v>0.03</v>
      </c>
    </row>
    <row r="57" spans="1:19" ht="225">
      <c r="A57" s="517" t="s">
        <v>198</v>
      </c>
      <c r="B57" s="405" t="s">
        <v>821</v>
      </c>
      <c r="C57" s="496" t="s">
        <v>171</v>
      </c>
      <c r="D57" s="512">
        <v>44</v>
      </c>
      <c r="E57" s="512">
        <f>SUM(R57+(D57*S57))</f>
        <v>29.92</v>
      </c>
      <c r="F57" s="147"/>
      <c r="G57" s="476">
        <f t="shared" si="5"/>
        <v>73.92</v>
      </c>
      <c r="H57" s="151"/>
      <c r="I57" s="151"/>
      <c r="J57" s="476">
        <f t="shared" si="6"/>
        <v>66</v>
      </c>
      <c r="K57" s="476">
        <f>SUM((J57+(R57+J57*S57)*(1+F57)))</f>
        <v>96.58</v>
      </c>
      <c r="L57" s="476">
        <f t="shared" si="7"/>
        <v>66</v>
      </c>
      <c r="M57" s="476">
        <f>SUM((L57+(R57+L57*S57)*(1+F57)))</f>
        <v>96.58</v>
      </c>
      <c r="N57" s="476">
        <f t="shared" si="8"/>
        <v>66</v>
      </c>
      <c r="O57" s="476">
        <f>SUM((R57+N57*S57)+N57)*(1+F57)</f>
        <v>96.58</v>
      </c>
      <c r="P57" s="476">
        <f t="shared" si="9"/>
        <v>88</v>
      </c>
      <c r="Q57" s="513">
        <f>SUM((P57+(R57+P57*S57)*(1+F57)))</f>
        <v>119.24000000000001</v>
      </c>
      <c r="R57" s="86">
        <v>28.6</v>
      </c>
      <c r="S57" s="88">
        <v>0.03</v>
      </c>
    </row>
    <row r="58" spans="1:19" ht="195">
      <c r="A58" s="517" t="s">
        <v>199</v>
      </c>
      <c r="B58" s="405" t="s">
        <v>821</v>
      </c>
      <c r="C58" s="496" t="s">
        <v>175</v>
      </c>
      <c r="D58" s="514">
        <v>37.75</v>
      </c>
      <c r="E58" s="514">
        <f>SUM((R58+(D58*S58)))</f>
        <v>25.052500000000002</v>
      </c>
      <c r="F58" s="147"/>
      <c r="G58" s="476">
        <f t="shared" si="5"/>
        <v>62.802500000000002</v>
      </c>
      <c r="H58" s="151"/>
      <c r="I58" s="151"/>
      <c r="J58" s="476">
        <f t="shared" si="6"/>
        <v>56.625</v>
      </c>
      <c r="K58" s="476">
        <f>SUM((J58+(J58*S58+R58)*(1+F58)))</f>
        <v>82.243750000000006</v>
      </c>
      <c r="L58" s="476">
        <f t="shared" si="7"/>
        <v>56.625</v>
      </c>
      <c r="M58" s="476">
        <f>SUM((L58+(L58*S58+R58)*(1+F58)))</f>
        <v>82.243750000000006</v>
      </c>
      <c r="N58" s="476">
        <f t="shared" si="8"/>
        <v>56.625</v>
      </c>
      <c r="O58" s="476">
        <f>SUM(N58+(N58*S58+R58)*(1+F58))</f>
        <v>82.243750000000006</v>
      </c>
      <c r="P58" s="476">
        <f t="shared" si="9"/>
        <v>75.5</v>
      </c>
      <c r="Q58" s="513">
        <f>SUM((P58+(P58*S58+R58)*(1+F58)))</f>
        <v>101.685</v>
      </c>
      <c r="R58" s="56">
        <v>23.92</v>
      </c>
      <c r="S58" s="88">
        <v>0.03</v>
      </c>
    </row>
    <row r="59" spans="1:19" ht="209.25" customHeight="1">
      <c r="A59" s="502" t="s">
        <v>386</v>
      </c>
      <c r="B59" s="405" t="s">
        <v>822</v>
      </c>
      <c r="C59" s="499" t="s">
        <v>409</v>
      </c>
      <c r="D59" s="512">
        <v>54.56</v>
      </c>
      <c r="E59" s="512">
        <f>SUM(R59+(D59*S59))</f>
        <v>27.832799999999999</v>
      </c>
      <c r="F59" s="147"/>
      <c r="G59" s="476">
        <f t="shared" si="5"/>
        <v>82.392799999999994</v>
      </c>
      <c r="H59" s="151"/>
      <c r="I59" s="151"/>
      <c r="J59" s="476">
        <f t="shared" si="6"/>
        <v>81.84</v>
      </c>
      <c r="K59" s="476">
        <f>SUM((J59+(R59+(J59*S59))*(1+F59)))</f>
        <v>111.5142</v>
      </c>
      <c r="L59" s="476">
        <f t="shared" si="7"/>
        <v>81.84</v>
      </c>
      <c r="M59" s="515">
        <f>SUM((L59+(R59+(L59*S59))*(1+F59)))</f>
        <v>111.5142</v>
      </c>
      <c r="N59" s="515">
        <f t="shared" si="8"/>
        <v>81.84</v>
      </c>
      <c r="O59" s="515">
        <f>SUM(N59+(R59+(N59*S59))*(1+F59))</f>
        <v>111.5142</v>
      </c>
      <c r="P59" s="515">
        <f t="shared" si="9"/>
        <v>109.12</v>
      </c>
      <c r="Q59" s="516">
        <f>SUM((P59+(R59+(P59*S59))*(1+F59)))</f>
        <v>140.63560000000001</v>
      </c>
      <c r="R59" s="86">
        <v>24.15</v>
      </c>
      <c r="S59" s="88">
        <v>6.7500000000000004E-2</v>
      </c>
    </row>
    <row r="60" spans="1:19" ht="255">
      <c r="A60" s="518" t="s">
        <v>201</v>
      </c>
      <c r="B60" s="479" t="s">
        <v>901</v>
      </c>
      <c r="C60" s="517" t="s">
        <v>202</v>
      </c>
      <c r="D60" s="519">
        <v>41.59</v>
      </c>
      <c r="E60" s="519">
        <v>26.15</v>
      </c>
      <c r="F60" s="147"/>
      <c r="G60" s="476">
        <f t="shared" si="5"/>
        <v>67.740000000000009</v>
      </c>
      <c r="H60" s="151"/>
      <c r="I60" s="151"/>
      <c r="J60" s="476">
        <f t="shared" si="6"/>
        <v>62.385000000000005</v>
      </c>
      <c r="K60" s="476">
        <f t="shared" ref="K60:K65" si="10">SUM((J60+E60)*(1+F60))</f>
        <v>88.534999999999997</v>
      </c>
      <c r="L60" s="476">
        <f t="shared" si="7"/>
        <v>62.385000000000005</v>
      </c>
      <c r="M60" s="476">
        <f t="shared" ref="M60:M66" si="11">SUM((L60+E60)*(1+F60))</f>
        <v>88.534999999999997</v>
      </c>
      <c r="N60" s="476">
        <f t="shared" si="8"/>
        <v>62.385000000000005</v>
      </c>
      <c r="O60" s="476">
        <f t="shared" ref="O60:O65" si="12">SUM(E60+N60)*(1+F60)</f>
        <v>88.534999999999997</v>
      </c>
      <c r="P60" s="476">
        <f t="shared" si="9"/>
        <v>83.18</v>
      </c>
      <c r="Q60" s="513">
        <f t="shared" ref="Q60:Q66" si="13">SUM((P60+E60)*(1+F60))</f>
        <v>109.33000000000001</v>
      </c>
      <c r="S60" s="88"/>
    </row>
    <row r="61" spans="1:19" ht="255">
      <c r="A61" s="518" t="s">
        <v>203</v>
      </c>
      <c r="B61" s="479" t="s">
        <v>901</v>
      </c>
      <c r="C61" s="517" t="s">
        <v>204</v>
      </c>
      <c r="D61" s="514">
        <v>36.08</v>
      </c>
      <c r="E61" s="514">
        <v>27.14</v>
      </c>
      <c r="F61" s="147"/>
      <c r="G61" s="476">
        <f t="shared" si="5"/>
        <v>63.22</v>
      </c>
      <c r="H61" s="151"/>
      <c r="I61" s="151"/>
      <c r="J61" s="476">
        <f>SUM(D61*1.5)</f>
        <v>54.12</v>
      </c>
      <c r="K61" s="476">
        <f>SUM((J61+E61)*(1+F61))</f>
        <v>81.259999999999991</v>
      </c>
      <c r="L61" s="476">
        <f>SUM(D61*1.5)</f>
        <v>54.12</v>
      </c>
      <c r="M61" s="476">
        <f>SUM((L61+E61)*(1+F61))</f>
        <v>81.259999999999991</v>
      </c>
      <c r="N61" s="476">
        <f>SUM(D61*1.5)</f>
        <v>54.12</v>
      </c>
      <c r="O61" s="476">
        <f>SUM(E61+N61)*(1+F61)</f>
        <v>81.259999999999991</v>
      </c>
      <c r="P61" s="476">
        <f>SUM(D61*2)</f>
        <v>72.16</v>
      </c>
      <c r="Q61" s="513">
        <f>SUM((P61+E61)*(1+F61))</f>
        <v>99.3</v>
      </c>
      <c r="S61" s="88"/>
    </row>
    <row r="62" spans="1:19" ht="195">
      <c r="A62" s="496" t="s">
        <v>205</v>
      </c>
      <c r="B62" s="479" t="s">
        <v>894</v>
      </c>
      <c r="C62" s="517" t="s">
        <v>206</v>
      </c>
      <c r="D62" s="512">
        <v>50.84</v>
      </c>
      <c r="E62" s="512">
        <v>34.520000000000003</v>
      </c>
      <c r="F62" s="147"/>
      <c r="G62" s="476">
        <f t="shared" si="5"/>
        <v>85.360000000000014</v>
      </c>
      <c r="H62" s="151"/>
      <c r="I62" s="151"/>
      <c r="J62" s="476">
        <f t="shared" si="6"/>
        <v>76.260000000000005</v>
      </c>
      <c r="K62" s="476">
        <f>SUM((J62+E62)*(1+F62))</f>
        <v>110.78</v>
      </c>
      <c r="L62" s="476">
        <f>SUM(D62*1.5)</f>
        <v>76.260000000000005</v>
      </c>
      <c r="M62" s="476">
        <f>SUM((L62+E62)*(1+F62))</f>
        <v>110.78</v>
      </c>
      <c r="N62" s="476">
        <f>SUM(D62*1.5)</f>
        <v>76.260000000000005</v>
      </c>
      <c r="O62" s="476">
        <f>SUM(E62+N62)*(1+F62)</f>
        <v>110.78</v>
      </c>
      <c r="P62" s="476">
        <f>SUM(D62*2)</f>
        <v>101.68</v>
      </c>
      <c r="Q62" s="516">
        <f>SUM((P62+E62)*(1+F62))</f>
        <v>136.20000000000002</v>
      </c>
      <c r="S62" s="88"/>
    </row>
    <row r="63" spans="1:19" s="49" customFormat="1" ht="255">
      <c r="A63" s="496" t="s">
        <v>208</v>
      </c>
      <c r="B63" s="479" t="s">
        <v>901</v>
      </c>
      <c r="C63" s="517" t="s">
        <v>207</v>
      </c>
      <c r="D63" s="512">
        <v>42.5</v>
      </c>
      <c r="E63" s="512">
        <v>22.44</v>
      </c>
      <c r="F63" s="147"/>
      <c r="G63" s="476">
        <f t="shared" si="5"/>
        <v>64.94</v>
      </c>
      <c r="H63" s="151"/>
      <c r="I63" s="151"/>
      <c r="J63" s="476">
        <f t="shared" si="6"/>
        <v>63.75</v>
      </c>
      <c r="K63" s="476">
        <f t="shared" si="10"/>
        <v>86.19</v>
      </c>
      <c r="L63" s="476">
        <f t="shared" si="7"/>
        <v>63.75</v>
      </c>
      <c r="M63" s="476">
        <f t="shared" si="11"/>
        <v>86.19</v>
      </c>
      <c r="N63" s="476">
        <f t="shared" si="8"/>
        <v>63.75</v>
      </c>
      <c r="O63" s="476">
        <f t="shared" si="12"/>
        <v>86.19</v>
      </c>
      <c r="P63" s="476">
        <f t="shared" si="9"/>
        <v>85</v>
      </c>
      <c r="Q63" s="513">
        <f t="shared" si="13"/>
        <v>107.44</v>
      </c>
      <c r="R63" s="86"/>
      <c r="S63" s="88"/>
    </row>
    <row r="64" spans="1:19" s="49" customFormat="1" ht="255">
      <c r="A64" s="518" t="s">
        <v>209</v>
      </c>
      <c r="B64" s="479" t="s">
        <v>901</v>
      </c>
      <c r="C64" s="517" t="s">
        <v>212</v>
      </c>
      <c r="D64" s="512">
        <v>37.1</v>
      </c>
      <c r="E64" s="512">
        <v>27.6</v>
      </c>
      <c r="F64" s="147"/>
      <c r="G64" s="476">
        <f t="shared" si="5"/>
        <v>64.7</v>
      </c>
      <c r="H64" s="151"/>
      <c r="I64" s="151"/>
      <c r="J64" s="476">
        <f t="shared" si="6"/>
        <v>55.650000000000006</v>
      </c>
      <c r="K64" s="476">
        <f t="shared" si="10"/>
        <v>83.25</v>
      </c>
      <c r="L64" s="476">
        <f t="shared" si="7"/>
        <v>55.650000000000006</v>
      </c>
      <c r="M64" s="476">
        <f t="shared" si="11"/>
        <v>83.25</v>
      </c>
      <c r="N64" s="476">
        <f t="shared" si="8"/>
        <v>55.650000000000006</v>
      </c>
      <c r="O64" s="476">
        <f t="shared" si="12"/>
        <v>83.25</v>
      </c>
      <c r="P64" s="476">
        <f t="shared" si="9"/>
        <v>74.2</v>
      </c>
      <c r="Q64" s="513">
        <f t="shared" si="13"/>
        <v>101.80000000000001</v>
      </c>
      <c r="R64" s="86"/>
      <c r="S64" s="88"/>
    </row>
    <row r="65" spans="1:19" s="49" customFormat="1" ht="255">
      <c r="A65" s="517" t="s">
        <v>210</v>
      </c>
      <c r="B65" s="479" t="s">
        <v>902</v>
      </c>
      <c r="C65" s="517" t="s">
        <v>214</v>
      </c>
      <c r="D65" s="512">
        <v>34.909999999999997</v>
      </c>
      <c r="E65" s="512">
        <v>23.69</v>
      </c>
      <c r="F65" s="147"/>
      <c r="G65" s="476">
        <f t="shared" si="5"/>
        <v>58.599999999999994</v>
      </c>
      <c r="H65" s="151"/>
      <c r="I65" s="151"/>
      <c r="J65" s="476">
        <f t="shared" si="6"/>
        <v>52.364999999999995</v>
      </c>
      <c r="K65" s="476">
        <f t="shared" si="10"/>
        <v>76.054999999999993</v>
      </c>
      <c r="L65" s="476">
        <f t="shared" si="7"/>
        <v>52.364999999999995</v>
      </c>
      <c r="M65" s="476">
        <f t="shared" si="11"/>
        <v>76.054999999999993</v>
      </c>
      <c r="N65" s="476">
        <f t="shared" si="8"/>
        <v>52.364999999999995</v>
      </c>
      <c r="O65" s="476">
        <f t="shared" si="12"/>
        <v>76.054999999999993</v>
      </c>
      <c r="P65" s="476">
        <f t="shared" si="9"/>
        <v>69.819999999999993</v>
      </c>
      <c r="Q65" s="513">
        <f t="shared" si="13"/>
        <v>93.509999999999991</v>
      </c>
      <c r="R65" s="86"/>
      <c r="S65" s="88"/>
    </row>
    <row r="66" spans="1:19" s="49" customFormat="1" ht="255">
      <c r="A66" s="517" t="s">
        <v>211</v>
      </c>
      <c r="B66" s="479" t="s">
        <v>902</v>
      </c>
      <c r="C66" s="517" t="s">
        <v>213</v>
      </c>
      <c r="D66" s="512">
        <v>35.68</v>
      </c>
      <c r="E66" s="512">
        <v>23.69</v>
      </c>
      <c r="F66" s="147"/>
      <c r="G66" s="476">
        <f t="shared" si="5"/>
        <v>59.370000000000005</v>
      </c>
      <c r="H66" s="151"/>
      <c r="I66" s="151"/>
      <c r="J66" s="476">
        <f>SUM(D66*1.5)</f>
        <v>53.519999999999996</v>
      </c>
      <c r="K66" s="476">
        <f>SUM((J66+E66)*(1+F66))</f>
        <v>77.209999999999994</v>
      </c>
      <c r="L66" s="476">
        <f t="shared" si="7"/>
        <v>53.519999999999996</v>
      </c>
      <c r="M66" s="476">
        <f t="shared" si="11"/>
        <v>77.209999999999994</v>
      </c>
      <c r="N66" s="476">
        <f t="shared" si="8"/>
        <v>53.519999999999996</v>
      </c>
      <c r="O66" s="476"/>
      <c r="P66" s="476">
        <f t="shared" si="9"/>
        <v>71.36</v>
      </c>
      <c r="Q66" s="513">
        <f t="shared" si="13"/>
        <v>95.05</v>
      </c>
      <c r="R66" s="86"/>
      <c r="S66" s="88"/>
    </row>
    <row r="67" spans="1:19" s="49" customFormat="1" ht="64.5">
      <c r="A67" s="432" t="s">
        <v>65</v>
      </c>
      <c r="B67" s="402" t="s">
        <v>830</v>
      </c>
      <c r="C67" s="520"/>
      <c r="D67" s="521"/>
      <c r="E67" s="521"/>
      <c r="F67" s="452"/>
      <c r="G67" s="162"/>
      <c r="H67" s="151"/>
      <c r="I67" s="151"/>
      <c r="J67" s="433"/>
      <c r="K67" s="391">
        <f>SUM(G67*1.5)</f>
        <v>0</v>
      </c>
      <c r="L67" s="444"/>
      <c r="M67" s="391">
        <f>SUM(G67*1.5)</f>
        <v>0</v>
      </c>
      <c r="N67" s="444"/>
      <c r="O67" s="391">
        <f>SUM(G67*1.5)</f>
        <v>0</v>
      </c>
      <c r="P67" s="444"/>
      <c r="Q67" s="522">
        <f>SUM(G67*2)</f>
        <v>0</v>
      </c>
      <c r="R67" s="87"/>
      <c r="S67" s="87"/>
    </row>
    <row r="68" spans="1:19" s="49" customFormat="1" ht="166.5">
      <c r="A68" s="434" t="s">
        <v>61</v>
      </c>
      <c r="B68" s="402" t="s">
        <v>828</v>
      </c>
      <c r="C68" s="433"/>
      <c r="D68" s="521"/>
      <c r="E68" s="521"/>
      <c r="F68" s="452"/>
      <c r="G68" s="162"/>
      <c r="H68" s="151"/>
      <c r="I68" s="151"/>
      <c r="J68" s="433"/>
      <c r="K68" s="391">
        <f t="shared" ref="K68:K75" si="14">SUM(G68*1.5)</f>
        <v>0</v>
      </c>
      <c r="L68" s="444"/>
      <c r="M68" s="391">
        <f t="shared" ref="M68:M75" si="15">SUM(G68*1.5)</f>
        <v>0</v>
      </c>
      <c r="N68" s="444"/>
      <c r="O68" s="391">
        <f t="shared" ref="O68:O75" si="16">SUM(G68*1.5)</f>
        <v>0</v>
      </c>
      <c r="P68" s="444"/>
      <c r="Q68" s="522">
        <f t="shared" ref="Q68:Q75" si="17">SUM(G68*2)</f>
        <v>0</v>
      </c>
      <c r="R68" s="87"/>
      <c r="S68" s="87"/>
    </row>
    <row r="69" spans="1:19" s="49" customFormat="1" ht="64.5">
      <c r="A69" s="432" t="s">
        <v>62</v>
      </c>
      <c r="B69" s="402" t="s">
        <v>827</v>
      </c>
      <c r="C69" s="433"/>
      <c r="D69" s="521"/>
      <c r="E69" s="521"/>
      <c r="F69" s="452"/>
      <c r="G69" s="162"/>
      <c r="H69" s="151"/>
      <c r="I69" s="151"/>
      <c r="J69" s="433"/>
      <c r="K69" s="391">
        <f t="shared" si="14"/>
        <v>0</v>
      </c>
      <c r="L69" s="444"/>
      <c r="M69" s="391">
        <f t="shared" si="15"/>
        <v>0</v>
      </c>
      <c r="N69" s="444"/>
      <c r="O69" s="391">
        <f t="shared" si="16"/>
        <v>0</v>
      </c>
      <c r="P69" s="444"/>
      <c r="Q69" s="522">
        <f t="shared" si="17"/>
        <v>0</v>
      </c>
      <c r="R69" s="87"/>
      <c r="S69" s="87"/>
    </row>
    <row r="70" spans="1:19" s="49" customFormat="1" ht="102.75">
      <c r="A70" s="485" t="s">
        <v>98</v>
      </c>
      <c r="B70" s="414" t="s">
        <v>826</v>
      </c>
      <c r="C70" s="433"/>
      <c r="D70" s="521"/>
      <c r="E70" s="521"/>
      <c r="F70" s="452"/>
      <c r="G70" s="162"/>
      <c r="H70" s="151"/>
      <c r="I70" s="151"/>
      <c r="J70" s="433"/>
      <c r="K70" s="391">
        <f t="shared" si="14"/>
        <v>0</v>
      </c>
      <c r="L70" s="444"/>
      <c r="M70" s="391">
        <f t="shared" si="15"/>
        <v>0</v>
      </c>
      <c r="N70" s="444"/>
      <c r="O70" s="391">
        <f t="shared" si="16"/>
        <v>0</v>
      </c>
      <c r="P70" s="444"/>
      <c r="Q70" s="522">
        <f t="shared" si="17"/>
        <v>0</v>
      </c>
      <c r="R70" s="87"/>
      <c r="S70" s="87"/>
    </row>
    <row r="71" spans="1:19" s="49" customFormat="1" ht="129" thickBot="1">
      <c r="A71" s="486" t="s">
        <v>461</v>
      </c>
      <c r="B71" s="438" t="s">
        <v>825</v>
      </c>
      <c r="C71" s="433"/>
      <c r="D71" s="521"/>
      <c r="E71" s="521"/>
      <c r="F71" s="452"/>
      <c r="G71" s="162"/>
      <c r="H71" s="151"/>
      <c r="I71" s="151"/>
      <c r="J71" s="433"/>
      <c r="K71" s="391">
        <f t="shared" si="14"/>
        <v>0</v>
      </c>
      <c r="L71" s="444"/>
      <c r="M71" s="391">
        <f t="shared" si="15"/>
        <v>0</v>
      </c>
      <c r="N71" s="444"/>
      <c r="O71" s="391">
        <f t="shared" si="16"/>
        <v>0</v>
      </c>
      <c r="P71" s="444"/>
      <c r="Q71" s="522">
        <f t="shared" si="17"/>
        <v>0</v>
      </c>
      <c r="R71" s="87"/>
      <c r="S71" s="87"/>
    </row>
    <row r="72" spans="1:19" s="49" customFormat="1" ht="90.75" thickTop="1">
      <c r="A72" s="485" t="s">
        <v>99</v>
      </c>
      <c r="B72" s="422" t="s">
        <v>824</v>
      </c>
      <c r="C72" s="433"/>
      <c r="D72" s="521"/>
      <c r="E72" s="521"/>
      <c r="F72" s="452"/>
      <c r="G72" s="162"/>
      <c r="H72" s="151"/>
      <c r="I72" s="151"/>
      <c r="J72" s="433"/>
      <c r="K72" s="391">
        <f t="shared" si="14"/>
        <v>0</v>
      </c>
      <c r="L72" s="444"/>
      <c r="M72" s="391">
        <f t="shared" si="15"/>
        <v>0</v>
      </c>
      <c r="N72" s="444"/>
      <c r="O72" s="391">
        <f t="shared" si="16"/>
        <v>0</v>
      </c>
      <c r="P72" s="444"/>
      <c r="Q72" s="522">
        <f t="shared" si="17"/>
        <v>0</v>
      </c>
      <c r="R72" s="87"/>
      <c r="S72" s="87"/>
    </row>
    <row r="73" spans="1:19" s="49" customFormat="1">
      <c r="A73" s="432" t="s">
        <v>64</v>
      </c>
      <c r="B73" s="200"/>
      <c r="C73" s="433"/>
      <c r="D73" s="521"/>
      <c r="E73" s="521"/>
      <c r="F73" s="452"/>
      <c r="G73" s="523"/>
      <c r="H73" s="433"/>
      <c r="I73" s="433"/>
      <c r="J73" s="433"/>
      <c r="K73" s="444"/>
      <c r="L73" s="444"/>
      <c r="M73" s="444"/>
      <c r="N73" s="444"/>
      <c r="O73" s="444"/>
      <c r="P73" s="444"/>
      <c r="Q73" s="524"/>
      <c r="R73" s="87"/>
      <c r="S73" s="87"/>
    </row>
    <row r="74" spans="1:19" ht="15.75" thickBot="1">
      <c r="A74" s="432" t="s">
        <v>63</v>
      </c>
      <c r="B74" s="203"/>
      <c r="C74" s="433"/>
      <c r="D74" s="521"/>
      <c r="E74" s="521"/>
      <c r="F74" s="452"/>
      <c r="G74" s="523"/>
      <c r="H74" s="433"/>
      <c r="I74" s="433"/>
      <c r="J74" s="433"/>
      <c r="K74" s="444"/>
      <c r="L74" s="444"/>
      <c r="M74" s="444"/>
      <c r="N74" s="444"/>
      <c r="O74" s="444"/>
      <c r="P74" s="444"/>
      <c r="Q74" s="524"/>
      <c r="R74" s="87"/>
      <c r="S74" s="87"/>
    </row>
    <row r="75" spans="1:19" ht="90">
      <c r="A75" s="485" t="s">
        <v>100</v>
      </c>
      <c r="B75" s="422" t="s">
        <v>823</v>
      </c>
      <c r="C75" s="433"/>
      <c r="D75" s="521"/>
      <c r="E75" s="521"/>
      <c r="F75" s="452"/>
      <c r="G75" s="162"/>
      <c r="H75" s="151"/>
      <c r="I75" s="151"/>
      <c r="J75" s="433"/>
      <c r="K75" s="391">
        <f t="shared" si="14"/>
        <v>0</v>
      </c>
      <c r="L75" s="444"/>
      <c r="M75" s="391">
        <f t="shared" si="15"/>
        <v>0</v>
      </c>
      <c r="N75" s="444"/>
      <c r="O75" s="391">
        <f t="shared" si="16"/>
        <v>0</v>
      </c>
      <c r="P75" s="444"/>
      <c r="Q75" s="522">
        <f t="shared" si="17"/>
        <v>0</v>
      </c>
      <c r="R75" s="87"/>
      <c r="S75" s="87"/>
    </row>
    <row r="76" spans="1:19">
      <c r="A76" s="432" t="s">
        <v>64</v>
      </c>
      <c r="B76" s="488"/>
      <c r="C76" s="433"/>
      <c r="D76" s="521"/>
      <c r="E76" s="521"/>
      <c r="F76" s="452"/>
      <c r="G76" s="523"/>
      <c r="H76" s="433"/>
      <c r="I76" s="433"/>
      <c r="J76" s="433"/>
      <c r="K76" s="444"/>
      <c r="L76" s="444"/>
      <c r="M76" s="444"/>
      <c r="N76" s="444"/>
      <c r="O76" s="444"/>
      <c r="P76" s="444"/>
      <c r="Q76" s="524"/>
      <c r="R76" s="87"/>
      <c r="S76" s="87"/>
    </row>
    <row r="77" spans="1:19">
      <c r="A77" s="432" t="s">
        <v>63</v>
      </c>
      <c r="B77" s="488"/>
      <c r="C77" s="433"/>
      <c r="D77" s="521"/>
      <c r="E77" s="521"/>
      <c r="F77" s="452"/>
      <c r="G77" s="523"/>
      <c r="H77" s="433"/>
      <c r="I77" s="433"/>
      <c r="J77" s="433"/>
      <c r="K77" s="444"/>
      <c r="L77" s="444"/>
      <c r="M77" s="444"/>
      <c r="N77" s="444"/>
      <c r="O77" s="444"/>
      <c r="P77" s="444"/>
      <c r="Q77" s="524"/>
      <c r="R77" s="87"/>
      <c r="S77" s="87"/>
    </row>
  </sheetData>
  <sheetProtection algorithmName="SHA-512" hashValue="fKTeFn5qaCU1lNEsSrPgf0r6y5S7yph1/seVYxjwpqOVDJDwID80UkOoARnqhyjRK/XGfYkgz9WU/5atmZI94Q==" saltValue="VdETEXkdAkM0oGGfhbCVMQ==" spinCount="100000" sheet="1" objects="1" scenarios="1"/>
  <mergeCells count="2">
    <mergeCell ref="A1:E1"/>
    <mergeCell ref="A3:Q3"/>
  </mergeCells>
  <pageMargins left="0.25" right="0.25" top="0.75" bottom="0.75" header="0.3" footer="0.3"/>
  <pageSetup scale="36"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52"/>
  <sheetViews>
    <sheetView topLeftCell="A40" zoomScale="70" zoomScaleNormal="70" workbookViewId="0">
      <selection activeCell="F41" sqref="F6:F41"/>
    </sheetView>
  </sheetViews>
  <sheetFormatPr defaultColWidth="9.28515625" defaultRowHeight="15"/>
  <cols>
    <col min="1" max="1" width="48.42578125" style="59" customWidth="1"/>
    <col min="2" max="3" width="50" style="59" customWidth="1"/>
    <col min="4" max="4" width="18.42578125" style="59" customWidth="1"/>
    <col min="5" max="5" width="18.7109375" style="59" customWidth="1"/>
    <col min="6" max="6" width="14.28515625" style="63" customWidth="1"/>
    <col min="7" max="7" width="15.28515625" style="60" bestFit="1" customWidth="1"/>
    <col min="8" max="9" width="19.7109375" style="60" customWidth="1"/>
    <col min="10" max="10" width="15.28515625" style="60" bestFit="1" customWidth="1"/>
    <col min="11" max="11" width="22.5703125" style="60" bestFit="1" customWidth="1"/>
    <col min="12" max="12" width="15.28515625" style="60" bestFit="1" customWidth="1"/>
    <col min="13" max="13" width="22.5703125" style="60" bestFit="1" customWidth="1"/>
    <col min="14" max="14" width="18.28515625" style="60" bestFit="1" customWidth="1"/>
    <col min="15" max="16" width="18.28515625" style="60" customWidth="1"/>
    <col min="17" max="17" width="19.7109375" style="60" customWidth="1"/>
    <col min="18" max="18" width="19.7109375" style="60" hidden="1" customWidth="1"/>
    <col min="19" max="20" width="12.42578125" style="59" hidden="1" customWidth="1"/>
    <col min="21" max="16384" width="9.28515625" style="59"/>
  </cols>
  <sheetData>
    <row r="1" spans="1:20" ht="18.75">
      <c r="A1" s="525" t="s">
        <v>92</v>
      </c>
      <c r="B1" s="491"/>
      <c r="C1" s="491"/>
      <c r="D1" s="491"/>
      <c r="E1" s="491"/>
      <c r="F1" s="492"/>
      <c r="G1" s="493"/>
      <c r="H1" s="493"/>
      <c r="I1" s="493"/>
      <c r="J1" s="493"/>
      <c r="K1" s="493"/>
      <c r="L1" s="493"/>
      <c r="M1" s="493"/>
      <c r="N1" s="493"/>
      <c r="O1" s="493"/>
      <c r="P1" s="493"/>
      <c r="Q1" s="493"/>
    </row>
    <row r="2" spans="1:20" ht="18.75">
      <c r="A2" s="525"/>
      <c r="B2" s="468" t="s">
        <v>0</v>
      </c>
      <c r="C2" s="491" t="str">
        <f>'Cover Page'!C5:E5</f>
        <v>[Insert Bidder Name]</v>
      </c>
      <c r="D2" s="491"/>
      <c r="E2" s="491"/>
      <c r="F2" s="492"/>
      <c r="G2" s="493"/>
      <c r="H2" s="493"/>
      <c r="I2" s="493"/>
      <c r="J2" s="493"/>
      <c r="K2" s="493"/>
      <c r="L2" s="493"/>
      <c r="M2" s="493"/>
      <c r="N2" s="493"/>
      <c r="O2" s="493"/>
      <c r="P2" s="493"/>
      <c r="Q2" s="493"/>
    </row>
    <row r="3" spans="1:20" s="49" customFormat="1" ht="65.25" customHeight="1">
      <c r="A3" s="392" t="s">
        <v>464</v>
      </c>
      <c r="B3" s="393"/>
      <c r="C3" s="393"/>
      <c r="D3" s="393"/>
      <c r="E3" s="393"/>
      <c r="F3" s="393"/>
      <c r="G3" s="393"/>
      <c r="H3" s="393"/>
      <c r="I3" s="393"/>
      <c r="J3" s="393"/>
      <c r="K3" s="393"/>
      <c r="L3" s="393"/>
      <c r="M3" s="393"/>
      <c r="N3" s="393"/>
      <c r="O3" s="393"/>
      <c r="P3" s="393"/>
      <c r="Q3" s="394"/>
      <c r="R3" s="61"/>
      <c r="S3" s="61"/>
      <c r="T3" s="61"/>
    </row>
    <row r="4" spans="1:20" s="49" customFormat="1" ht="82.5" customHeight="1">
      <c r="A4" s="495" t="s">
        <v>118</v>
      </c>
      <c r="B4" s="395" t="s">
        <v>82</v>
      </c>
      <c r="C4" s="396" t="s">
        <v>109</v>
      </c>
      <c r="D4" s="397">
        <v>51.75</v>
      </c>
      <c r="E4" s="397">
        <f>SUM((R4+(D4*S4)))</f>
        <v>33.54</v>
      </c>
      <c r="F4" s="470">
        <v>0.95</v>
      </c>
      <c r="G4" s="381">
        <f>SUM(D4:E4)*(1+F4)</f>
        <v>166.31549999999999</v>
      </c>
      <c r="H4" s="471" t="s">
        <v>120</v>
      </c>
      <c r="I4" s="383">
        <v>170.58</v>
      </c>
      <c r="J4" s="397">
        <f>SUM(D4*1.5)</f>
        <v>77.625</v>
      </c>
      <c r="K4" s="381">
        <f>SUM((J4+(R4+(J4*S4))*(1+F4)))</f>
        <v>151.101</v>
      </c>
      <c r="L4" s="381">
        <f>SUM(D4*1.5)</f>
        <v>77.625</v>
      </c>
      <c r="M4" s="381">
        <f>SUM((L4+(R4+(L4*S4))*(1+F4)))</f>
        <v>151.101</v>
      </c>
      <c r="N4" s="381">
        <f>SUM(D4*1.5)</f>
        <v>77.625</v>
      </c>
      <c r="O4" s="381">
        <f>SUM(N4+(R4+(N4*S4))*(1+F4))</f>
        <v>151.101</v>
      </c>
      <c r="P4" s="381">
        <f>SUM(D4*2)</f>
        <v>103.5</v>
      </c>
      <c r="Q4" s="381">
        <f>SUM((P4+(R4+(P4*S4))*(1+F4)))</f>
        <v>185.04899999999998</v>
      </c>
      <c r="R4" s="61">
        <v>25.26</v>
      </c>
      <c r="S4" s="61">
        <v>0.16</v>
      </c>
      <c r="T4" s="61"/>
    </row>
    <row r="5" spans="1:20" ht="45">
      <c r="A5" s="398" t="s">
        <v>47</v>
      </c>
      <c r="B5" s="398" t="s">
        <v>48</v>
      </c>
      <c r="C5" s="399" t="s">
        <v>112</v>
      </c>
      <c r="D5" s="400" t="s">
        <v>49</v>
      </c>
      <c r="E5" s="400" t="s">
        <v>50</v>
      </c>
      <c r="F5" s="472" t="s">
        <v>51</v>
      </c>
      <c r="G5" s="442" t="s">
        <v>69</v>
      </c>
      <c r="H5" s="442" t="s">
        <v>76</v>
      </c>
      <c r="I5" s="474" t="s">
        <v>113</v>
      </c>
      <c r="J5" s="442" t="s">
        <v>68</v>
      </c>
      <c r="K5" s="442" t="s">
        <v>67</v>
      </c>
      <c r="L5" s="442" t="s">
        <v>52</v>
      </c>
      <c r="M5" s="442" t="s">
        <v>53</v>
      </c>
      <c r="N5" s="442" t="s">
        <v>54</v>
      </c>
      <c r="O5" s="442" t="s">
        <v>55</v>
      </c>
      <c r="P5" s="474" t="s">
        <v>66</v>
      </c>
      <c r="Q5" s="442" t="s">
        <v>56</v>
      </c>
      <c r="R5" s="53"/>
      <c r="S5" s="53"/>
      <c r="T5" s="51"/>
    </row>
    <row r="6" spans="1:20" ht="271.5" customHeight="1">
      <c r="A6" s="496" t="s">
        <v>215</v>
      </c>
      <c r="B6" s="405" t="s">
        <v>876</v>
      </c>
      <c r="C6" s="496" t="s">
        <v>216</v>
      </c>
      <c r="D6" s="526">
        <v>38.5</v>
      </c>
      <c r="E6" s="526">
        <f>SUM(R6+(D6*S6))</f>
        <v>27.075000000000003</v>
      </c>
      <c r="F6" s="147"/>
      <c r="G6" s="527">
        <f t="shared" ref="G6:G34" si="0">SUM(D6:E6)*(1+F6)</f>
        <v>65.575000000000003</v>
      </c>
      <c r="H6" s="151"/>
      <c r="I6" s="151"/>
      <c r="J6" s="476">
        <f>SUM(D6*1.5)</f>
        <v>57.75</v>
      </c>
      <c r="K6" s="476">
        <f>SUM((J6+E6)*(1+F6))</f>
        <v>84.825000000000003</v>
      </c>
      <c r="L6" s="476">
        <f t="shared" ref="L6:L34" si="1">SUM(D6*1.5)</f>
        <v>57.75</v>
      </c>
      <c r="M6" s="476">
        <f>SUM((L6+E6)*(1+F6))</f>
        <v>84.825000000000003</v>
      </c>
      <c r="N6" s="476">
        <f t="shared" ref="N6:N35" si="2">SUM(D6*1.5)</f>
        <v>57.75</v>
      </c>
      <c r="O6" s="476">
        <f>SUM(E6+N6)*(1+F6)</f>
        <v>84.825000000000003</v>
      </c>
      <c r="P6" s="476">
        <f>SUM(D6*2)</f>
        <v>77</v>
      </c>
      <c r="Q6" s="476">
        <f>SUM((P6+E6)*(1+F6))</f>
        <v>104.075</v>
      </c>
      <c r="R6" s="52">
        <v>25.92</v>
      </c>
      <c r="S6" s="78">
        <v>0.03</v>
      </c>
      <c r="T6" s="51"/>
    </row>
    <row r="7" spans="1:20" ht="275.25" customHeight="1">
      <c r="A7" s="496" t="s">
        <v>217</v>
      </c>
      <c r="B7" s="405" t="s">
        <v>876</v>
      </c>
      <c r="C7" s="496" t="s">
        <v>218</v>
      </c>
      <c r="D7" s="514">
        <v>36</v>
      </c>
      <c r="E7" s="514">
        <f>SUM((D7*S7)+R7)</f>
        <v>21.75</v>
      </c>
      <c r="F7" s="147"/>
      <c r="G7" s="391">
        <f t="shared" si="0"/>
        <v>57.75</v>
      </c>
      <c r="H7" s="157"/>
      <c r="I7" s="157"/>
      <c r="J7" s="476">
        <f t="shared" ref="J7:J37" si="3">SUM(D7*1.5)</f>
        <v>54</v>
      </c>
      <c r="K7" s="476">
        <f>SUM((J7+(J7*S7+R7)*(1+F7)))</f>
        <v>76.784999999999997</v>
      </c>
      <c r="L7" s="476">
        <f t="shared" si="1"/>
        <v>54</v>
      </c>
      <c r="M7" s="476">
        <f>SUM((L7+(L7*S7+R7)*(1+F7)))</f>
        <v>76.784999999999997</v>
      </c>
      <c r="N7" s="476">
        <f t="shared" si="2"/>
        <v>54</v>
      </c>
      <c r="O7" s="476">
        <f>SUM(N7+(N7*S7+R7)*(1+F7))</f>
        <v>76.784999999999997</v>
      </c>
      <c r="P7" s="476">
        <f t="shared" ref="P7:P41" si="4">SUM(D7*2)</f>
        <v>72</v>
      </c>
      <c r="Q7" s="476">
        <f>SUM((P7+(P7*S7+R7)*(1+F7)))</f>
        <v>95.82</v>
      </c>
      <c r="R7" s="52">
        <v>19.68</v>
      </c>
      <c r="S7" s="78">
        <v>5.7500000000000002E-2</v>
      </c>
      <c r="T7" s="51"/>
    </row>
    <row r="8" spans="1:20" ht="310.5" customHeight="1">
      <c r="A8" s="496" t="s">
        <v>219</v>
      </c>
      <c r="B8" s="405" t="s">
        <v>924</v>
      </c>
      <c r="C8" s="499" t="s">
        <v>410</v>
      </c>
      <c r="D8" s="526">
        <v>54.56</v>
      </c>
      <c r="E8" s="526">
        <f>SUM(R8+(D8*S8))</f>
        <v>27.832799999999999</v>
      </c>
      <c r="F8" s="147"/>
      <c r="G8" s="391">
        <f t="shared" si="0"/>
        <v>82.392799999999994</v>
      </c>
      <c r="H8" s="151"/>
      <c r="I8" s="151"/>
      <c r="J8" s="476">
        <f>SUM(D8*1.5)</f>
        <v>81.84</v>
      </c>
      <c r="K8" s="476">
        <f>SUM((J8+(R8+(J8*S8))*(1+F8)))</f>
        <v>111.5142</v>
      </c>
      <c r="L8" s="476">
        <f t="shared" si="1"/>
        <v>81.84</v>
      </c>
      <c r="M8" s="515">
        <f>SUM((L8+(R8+(L8*S8))*(1+F8)))</f>
        <v>111.5142</v>
      </c>
      <c r="N8" s="515">
        <f t="shared" si="2"/>
        <v>81.84</v>
      </c>
      <c r="O8" s="515">
        <f>SUM(N8+(R8+(N8*S8))*(1+F8))</f>
        <v>111.5142</v>
      </c>
      <c r="P8" s="515">
        <f t="shared" ref="P8:P13" si="5">SUM(D8*2)</f>
        <v>109.12</v>
      </c>
      <c r="Q8" s="515">
        <f>SUM((P8+(R8+(P8*S8))*(1+F8)))</f>
        <v>140.63560000000001</v>
      </c>
      <c r="R8" s="51">
        <v>24.15</v>
      </c>
      <c r="S8" s="78">
        <v>6.7500000000000004E-2</v>
      </c>
      <c r="T8" s="51"/>
    </row>
    <row r="9" spans="1:20" ht="150">
      <c r="A9" s="496" t="s">
        <v>220</v>
      </c>
      <c r="B9" s="477" t="s">
        <v>736</v>
      </c>
      <c r="C9" s="496" t="s">
        <v>216</v>
      </c>
      <c r="D9" s="526">
        <v>38.5</v>
      </c>
      <c r="E9" s="526">
        <f>SUM(R9+(D9*S9))</f>
        <v>27.075000000000003</v>
      </c>
      <c r="F9" s="147"/>
      <c r="G9" s="487">
        <f t="shared" si="0"/>
        <v>65.575000000000003</v>
      </c>
      <c r="H9" s="151"/>
      <c r="I9" s="151"/>
      <c r="J9" s="476">
        <f t="shared" si="3"/>
        <v>57.75</v>
      </c>
      <c r="K9" s="476">
        <f>SUM((J9+E9)*(1+F9))</f>
        <v>84.825000000000003</v>
      </c>
      <c r="L9" s="476">
        <f t="shared" si="1"/>
        <v>57.75</v>
      </c>
      <c r="M9" s="476">
        <f>SUM((L9+E9)*(1+F9))</f>
        <v>84.825000000000003</v>
      </c>
      <c r="N9" s="476">
        <f t="shared" si="2"/>
        <v>57.75</v>
      </c>
      <c r="O9" s="476">
        <f>SUM(E9+N9)*(1+F9)</f>
        <v>84.825000000000003</v>
      </c>
      <c r="P9" s="476">
        <f t="shared" si="5"/>
        <v>77</v>
      </c>
      <c r="Q9" s="476">
        <f>SUM((P9+E9)*(1+F9))</f>
        <v>104.075</v>
      </c>
      <c r="R9" s="52">
        <v>25.92</v>
      </c>
      <c r="S9" s="78">
        <v>0.03</v>
      </c>
      <c r="T9" s="51"/>
    </row>
    <row r="10" spans="1:20" ht="150">
      <c r="A10" s="496" t="s">
        <v>221</v>
      </c>
      <c r="B10" s="405" t="s">
        <v>877</v>
      </c>
      <c r="C10" s="496" t="s">
        <v>218</v>
      </c>
      <c r="D10" s="514">
        <v>36</v>
      </c>
      <c r="E10" s="514">
        <f>SUM((D10*S10)+R10)</f>
        <v>21.75</v>
      </c>
      <c r="F10" s="147"/>
      <c r="G10" s="391">
        <f t="shared" si="0"/>
        <v>57.75</v>
      </c>
      <c r="H10" s="157"/>
      <c r="I10" s="157"/>
      <c r="J10" s="476">
        <f>SUM(D10*1.5)</f>
        <v>54</v>
      </c>
      <c r="K10" s="476">
        <f>SUM((J10+(J10*S10+R10)*(1+F10)))</f>
        <v>76.784999999999997</v>
      </c>
      <c r="L10" s="476">
        <f t="shared" si="1"/>
        <v>54</v>
      </c>
      <c r="M10" s="476">
        <f>SUM((L10+(L10*S10+R10)*(1+F10)))</f>
        <v>76.784999999999997</v>
      </c>
      <c r="N10" s="476">
        <f t="shared" si="2"/>
        <v>54</v>
      </c>
      <c r="O10" s="476">
        <f>SUM(N10+(N10*S10+R10)*(1+F10))</f>
        <v>76.784999999999997</v>
      </c>
      <c r="P10" s="476">
        <f t="shared" si="5"/>
        <v>72</v>
      </c>
      <c r="Q10" s="476">
        <f>SUM((P10+(P10*S10+R10)*(1+F10)))</f>
        <v>95.82</v>
      </c>
      <c r="R10" s="52">
        <v>19.68</v>
      </c>
      <c r="S10" s="78">
        <v>5.7500000000000002E-2</v>
      </c>
      <c r="T10" s="51"/>
    </row>
    <row r="11" spans="1:20" ht="150">
      <c r="A11" s="528" t="s">
        <v>426</v>
      </c>
      <c r="B11" s="405" t="s">
        <v>878</v>
      </c>
      <c r="C11" s="496" t="s">
        <v>216</v>
      </c>
      <c r="D11" s="526">
        <v>38.5</v>
      </c>
      <c r="E11" s="526">
        <f>SUM(R11+(D11*S11))</f>
        <v>27.075000000000003</v>
      </c>
      <c r="F11" s="147"/>
      <c r="G11" s="391">
        <f>SUM(D11:E11)*(1+F11)</f>
        <v>65.575000000000003</v>
      </c>
      <c r="H11" s="151"/>
      <c r="I11" s="151"/>
      <c r="J11" s="476">
        <f>SUM(D11*1.5)</f>
        <v>57.75</v>
      </c>
      <c r="K11" s="476">
        <f>SUM((J11+E11)*(1+F11))</f>
        <v>84.825000000000003</v>
      </c>
      <c r="L11" s="476">
        <f>SUM(D11*1.5)</f>
        <v>57.75</v>
      </c>
      <c r="M11" s="476">
        <f>SUM((L11+E11)*(1+F11))</f>
        <v>84.825000000000003</v>
      </c>
      <c r="N11" s="476">
        <f>SUM(D11*1.5)</f>
        <v>57.75</v>
      </c>
      <c r="O11" s="476">
        <f>SUM(E11+N11)*(1+F11)</f>
        <v>84.825000000000003</v>
      </c>
      <c r="P11" s="476">
        <f t="shared" si="5"/>
        <v>77</v>
      </c>
      <c r="Q11" s="476">
        <f>SUM((P11+E11)*(1+F11))</f>
        <v>104.075</v>
      </c>
      <c r="R11" s="52">
        <v>25.92</v>
      </c>
      <c r="S11" s="78">
        <v>0.03</v>
      </c>
      <c r="T11" s="51"/>
    </row>
    <row r="12" spans="1:20" ht="135">
      <c r="A12" s="528" t="s">
        <v>425</v>
      </c>
      <c r="B12" s="405" t="s">
        <v>878</v>
      </c>
      <c r="C12" s="496" t="s">
        <v>218</v>
      </c>
      <c r="D12" s="514">
        <v>36</v>
      </c>
      <c r="E12" s="514">
        <f>SUM((D12*S12)+R12)</f>
        <v>21.75</v>
      </c>
      <c r="F12" s="147"/>
      <c r="G12" s="391">
        <f>SUM(D12:E12)*(1+F12)</f>
        <v>57.75</v>
      </c>
      <c r="H12" s="157"/>
      <c r="I12" s="157"/>
      <c r="J12" s="476">
        <f>SUM(D12*1.5)</f>
        <v>54</v>
      </c>
      <c r="K12" s="476">
        <f>SUM((J12+(J12*S12+R12)*(1+F12)))</f>
        <v>76.784999999999997</v>
      </c>
      <c r="L12" s="476">
        <f>SUM(D12*1.5)</f>
        <v>54</v>
      </c>
      <c r="M12" s="476">
        <f>SUM((L12+(L12*S12+R12)*(1+F12)))</f>
        <v>76.784999999999997</v>
      </c>
      <c r="N12" s="476">
        <f>SUM(D12*1.5)</f>
        <v>54</v>
      </c>
      <c r="O12" s="476">
        <f>SUM(N12+(N12*S12+R12)*(1+F12))</f>
        <v>76.784999999999997</v>
      </c>
      <c r="P12" s="476">
        <f t="shared" si="5"/>
        <v>72</v>
      </c>
      <c r="Q12" s="476">
        <f>SUM((P12+(P12*S12+R12)*(1+F12)))</f>
        <v>95.82</v>
      </c>
      <c r="R12" s="52">
        <v>19.68</v>
      </c>
      <c r="S12" s="78">
        <v>5.7500000000000002E-2</v>
      </c>
      <c r="T12" s="51"/>
    </row>
    <row r="13" spans="1:20" ht="150">
      <c r="A13" s="529" t="s">
        <v>632</v>
      </c>
      <c r="B13" s="479" t="s">
        <v>879</v>
      </c>
      <c r="C13" s="496" t="s">
        <v>216</v>
      </c>
      <c r="D13" s="526">
        <v>38.5</v>
      </c>
      <c r="E13" s="526">
        <f>SUM(R13+(D13*S13))</f>
        <v>27.075000000000003</v>
      </c>
      <c r="F13" s="147"/>
      <c r="G13" s="391">
        <f t="shared" si="0"/>
        <v>65.575000000000003</v>
      </c>
      <c r="H13" s="151"/>
      <c r="I13" s="151"/>
      <c r="J13" s="476">
        <f>SUM(D13*1.5)</f>
        <v>57.75</v>
      </c>
      <c r="K13" s="476">
        <f>SUM((J13+E13)*(1+F13))</f>
        <v>84.825000000000003</v>
      </c>
      <c r="L13" s="476">
        <f t="shared" si="1"/>
        <v>57.75</v>
      </c>
      <c r="M13" s="476">
        <f>SUM((L13+E13)*(1+F13))</f>
        <v>84.825000000000003</v>
      </c>
      <c r="N13" s="476">
        <f t="shared" si="2"/>
        <v>57.75</v>
      </c>
      <c r="O13" s="476">
        <f>SUM(E13+N13)*(1+F13)</f>
        <v>84.825000000000003</v>
      </c>
      <c r="P13" s="476">
        <f t="shared" si="5"/>
        <v>77</v>
      </c>
      <c r="Q13" s="476">
        <f>SUM((P13+E13)*(1+F13))</f>
        <v>104.075</v>
      </c>
      <c r="R13" s="52">
        <v>25.92</v>
      </c>
      <c r="S13" s="78">
        <v>0.03</v>
      </c>
      <c r="T13" s="51"/>
    </row>
    <row r="14" spans="1:20" ht="135">
      <c r="A14" s="529" t="s">
        <v>629</v>
      </c>
      <c r="B14" s="479" t="s">
        <v>879</v>
      </c>
      <c r="C14" s="496" t="s">
        <v>218</v>
      </c>
      <c r="D14" s="514">
        <v>36</v>
      </c>
      <c r="E14" s="514">
        <f>SUM((D14*S14)+R14)</f>
        <v>21.75</v>
      </c>
      <c r="F14" s="147"/>
      <c r="G14" s="391">
        <f t="shared" si="0"/>
        <v>57.75</v>
      </c>
      <c r="H14" s="157"/>
      <c r="I14" s="157"/>
      <c r="J14" s="476">
        <f t="shared" si="3"/>
        <v>54</v>
      </c>
      <c r="K14" s="476">
        <f>SUM((J14+(J14*S14+R14)*(1+F14)))</f>
        <v>76.784999999999997</v>
      </c>
      <c r="L14" s="476">
        <f t="shared" si="1"/>
        <v>54</v>
      </c>
      <c r="M14" s="476">
        <f>SUM((L14+(L14*S14+R14)*(1+F14)))</f>
        <v>76.784999999999997</v>
      </c>
      <c r="N14" s="476">
        <f t="shared" si="2"/>
        <v>54</v>
      </c>
      <c r="O14" s="476">
        <f>SUM(N14+(N14*S14+R14)*(1+F14))</f>
        <v>76.784999999999997</v>
      </c>
      <c r="P14" s="476">
        <f t="shared" si="4"/>
        <v>72</v>
      </c>
      <c r="Q14" s="476">
        <f>SUM((P14+(P14*S14+R14)*(1+F14)))</f>
        <v>95.82</v>
      </c>
      <c r="R14" s="52">
        <v>19.68</v>
      </c>
      <c r="S14" s="78">
        <v>5.7500000000000002E-2</v>
      </c>
      <c r="T14" s="51"/>
    </row>
    <row r="15" spans="1:20" ht="150">
      <c r="A15" s="517" t="s">
        <v>223</v>
      </c>
      <c r="B15" s="479" t="s">
        <v>923</v>
      </c>
      <c r="C15" s="496" t="s">
        <v>225</v>
      </c>
      <c r="D15" s="526">
        <v>38.5</v>
      </c>
      <c r="E15" s="526">
        <f>SUM(R15+(D15*S15))</f>
        <v>27.075000000000003</v>
      </c>
      <c r="F15" s="147"/>
      <c r="G15" s="391">
        <f t="shared" si="0"/>
        <v>65.575000000000003</v>
      </c>
      <c r="H15" s="151"/>
      <c r="I15" s="151"/>
      <c r="J15" s="476">
        <f t="shared" si="3"/>
        <v>57.75</v>
      </c>
      <c r="K15" s="476">
        <f>SUM((J15+E15)*(1+F15))</f>
        <v>84.825000000000003</v>
      </c>
      <c r="L15" s="476">
        <f t="shared" si="1"/>
        <v>57.75</v>
      </c>
      <c r="M15" s="476">
        <f>SUM((L15+E15)*(1+F15))</f>
        <v>84.825000000000003</v>
      </c>
      <c r="N15" s="476">
        <f t="shared" si="2"/>
        <v>57.75</v>
      </c>
      <c r="O15" s="476">
        <f>SUM(E15+N15)*(1+F15)</f>
        <v>84.825000000000003</v>
      </c>
      <c r="P15" s="476">
        <f>SUM(D15*2)</f>
        <v>77</v>
      </c>
      <c r="Q15" s="476">
        <f>SUM((P15+E15)*(1+F15))</f>
        <v>104.075</v>
      </c>
      <c r="R15" s="52">
        <v>25.92</v>
      </c>
      <c r="S15" s="78">
        <v>0.03</v>
      </c>
      <c r="T15" s="51"/>
    </row>
    <row r="16" spans="1:20" ht="135">
      <c r="A16" s="517" t="s">
        <v>222</v>
      </c>
      <c r="B16" s="479" t="s">
        <v>923</v>
      </c>
      <c r="C16" s="496" t="s">
        <v>226</v>
      </c>
      <c r="D16" s="514">
        <v>36</v>
      </c>
      <c r="E16" s="514">
        <f>SUM((D16*S16)+R16)</f>
        <v>21.75</v>
      </c>
      <c r="F16" s="147"/>
      <c r="G16" s="391">
        <f t="shared" si="0"/>
        <v>57.75</v>
      </c>
      <c r="H16" s="157"/>
      <c r="I16" s="157"/>
      <c r="J16" s="476">
        <f t="shared" si="3"/>
        <v>54</v>
      </c>
      <c r="K16" s="476">
        <f>SUM((J16+(J16*S16+R16)*(1+F16)))</f>
        <v>76.784999999999997</v>
      </c>
      <c r="L16" s="476">
        <f t="shared" si="1"/>
        <v>54</v>
      </c>
      <c r="M16" s="476">
        <f>SUM((L16+(L16*S16+R16)*(1+F16)))</f>
        <v>76.784999999999997</v>
      </c>
      <c r="N16" s="476">
        <f t="shared" si="2"/>
        <v>54</v>
      </c>
      <c r="O16" s="476">
        <f>SUM(N16+(N16*S16+R16)*(1+F16))</f>
        <v>76.784999999999997</v>
      </c>
      <c r="P16" s="476">
        <f t="shared" si="4"/>
        <v>72</v>
      </c>
      <c r="Q16" s="476">
        <f>SUM((P16+(P16*S16+R16)*(1+F16)))</f>
        <v>95.82</v>
      </c>
      <c r="R16" s="52">
        <v>19.68</v>
      </c>
      <c r="S16" s="78">
        <v>5.7500000000000002E-2</v>
      </c>
      <c r="T16" s="51"/>
    </row>
    <row r="17" spans="1:20" ht="150">
      <c r="A17" s="529" t="s">
        <v>630</v>
      </c>
      <c r="B17" s="405" t="s">
        <v>815</v>
      </c>
      <c r="C17" s="496" t="s">
        <v>225</v>
      </c>
      <c r="D17" s="526">
        <v>38.5</v>
      </c>
      <c r="E17" s="526">
        <f>SUM(R17+(D17*S17))</f>
        <v>27.075000000000003</v>
      </c>
      <c r="F17" s="147"/>
      <c r="G17" s="391">
        <f t="shared" si="0"/>
        <v>65.575000000000003</v>
      </c>
      <c r="H17" s="151"/>
      <c r="I17" s="151"/>
      <c r="J17" s="476">
        <f t="shared" si="3"/>
        <v>57.75</v>
      </c>
      <c r="K17" s="476">
        <f>SUM((J17+E17)*(1+F17))</f>
        <v>84.825000000000003</v>
      </c>
      <c r="L17" s="476">
        <f t="shared" si="1"/>
        <v>57.75</v>
      </c>
      <c r="M17" s="476">
        <f>SUM((L17+E17)*(1+F17))</f>
        <v>84.825000000000003</v>
      </c>
      <c r="N17" s="476">
        <f t="shared" si="2"/>
        <v>57.75</v>
      </c>
      <c r="O17" s="476">
        <f>SUM(E17+N17)*(1+F17)</f>
        <v>84.825000000000003</v>
      </c>
      <c r="P17" s="476">
        <f>SUM(D17*2)</f>
        <v>77</v>
      </c>
      <c r="Q17" s="476">
        <f>SUM((P17+E17)*(1+F17))</f>
        <v>104.075</v>
      </c>
      <c r="R17" s="52">
        <v>25.92</v>
      </c>
      <c r="S17" s="78">
        <v>0.03</v>
      </c>
      <c r="T17" s="51"/>
    </row>
    <row r="18" spans="1:20" ht="120">
      <c r="A18" s="529" t="s">
        <v>631</v>
      </c>
      <c r="B18" s="405" t="s">
        <v>815</v>
      </c>
      <c r="C18" s="496" t="s">
        <v>226</v>
      </c>
      <c r="D18" s="514">
        <v>36</v>
      </c>
      <c r="E18" s="514">
        <f>SUM((D18*S18)+R18)</f>
        <v>21.75</v>
      </c>
      <c r="F18" s="147"/>
      <c r="G18" s="391">
        <f t="shared" si="0"/>
        <v>57.75</v>
      </c>
      <c r="H18" s="157"/>
      <c r="I18" s="157"/>
      <c r="J18" s="476">
        <f t="shared" si="3"/>
        <v>54</v>
      </c>
      <c r="K18" s="476">
        <f>SUM((J18+(J18*S18+R18)*(1+F18)))</f>
        <v>76.784999999999997</v>
      </c>
      <c r="L18" s="476">
        <f t="shared" si="1"/>
        <v>54</v>
      </c>
      <c r="M18" s="476">
        <f>SUM((L18+(L18*S18+R18)*(1+F18)))</f>
        <v>76.784999999999997</v>
      </c>
      <c r="N18" s="476">
        <f t="shared" si="2"/>
        <v>54</v>
      </c>
      <c r="O18" s="476">
        <f>SUM(N18+(N18*S18+R18)*(1+F18))</f>
        <v>76.784999999999997</v>
      </c>
      <c r="P18" s="476">
        <f t="shared" si="4"/>
        <v>72</v>
      </c>
      <c r="Q18" s="476">
        <f>SUM((P18+(P18*S18+R18)*(1+F18)))</f>
        <v>95.82</v>
      </c>
      <c r="R18" s="52">
        <v>19.68</v>
      </c>
      <c r="S18" s="78">
        <v>5.7500000000000002E-2</v>
      </c>
      <c r="T18" s="51"/>
    </row>
    <row r="19" spans="1:20" ht="150">
      <c r="A19" s="424" t="s">
        <v>643</v>
      </c>
      <c r="B19" s="405" t="s">
        <v>907</v>
      </c>
      <c r="C19" s="496" t="s">
        <v>225</v>
      </c>
      <c r="D19" s="526">
        <v>38.5</v>
      </c>
      <c r="E19" s="526">
        <f>SUM(R19+(D19*S19))</f>
        <v>27.075000000000003</v>
      </c>
      <c r="F19" s="147"/>
      <c r="G19" s="391">
        <f t="shared" si="0"/>
        <v>65.575000000000003</v>
      </c>
      <c r="H19" s="151"/>
      <c r="I19" s="151"/>
      <c r="J19" s="476">
        <f t="shared" si="3"/>
        <v>57.75</v>
      </c>
      <c r="K19" s="476">
        <f>SUM((J19+E19)*(1+F19))</f>
        <v>84.825000000000003</v>
      </c>
      <c r="L19" s="476">
        <f t="shared" si="1"/>
        <v>57.75</v>
      </c>
      <c r="M19" s="476">
        <f>SUM((L19+E19)*(1+F19))</f>
        <v>84.825000000000003</v>
      </c>
      <c r="N19" s="476">
        <f t="shared" si="2"/>
        <v>57.75</v>
      </c>
      <c r="O19" s="476">
        <f>SUM(E19+N19)*(1+F19)</f>
        <v>84.825000000000003</v>
      </c>
      <c r="P19" s="476">
        <f>SUM(D19*2)</f>
        <v>77</v>
      </c>
      <c r="Q19" s="476">
        <f>SUM((P19+E19)*(1+F19))</f>
        <v>104.075</v>
      </c>
      <c r="R19" s="52">
        <v>25.92</v>
      </c>
      <c r="S19" s="78">
        <v>0.03</v>
      </c>
      <c r="T19" s="51"/>
    </row>
    <row r="20" spans="1:20" ht="135">
      <c r="A20" s="424" t="s">
        <v>642</v>
      </c>
      <c r="B20" s="405" t="s">
        <v>922</v>
      </c>
      <c r="C20" s="496" t="s">
        <v>226</v>
      </c>
      <c r="D20" s="514">
        <v>36</v>
      </c>
      <c r="E20" s="514">
        <f>SUM((D20*S20)+R20)</f>
        <v>21.75</v>
      </c>
      <c r="F20" s="147"/>
      <c r="G20" s="391">
        <f t="shared" si="0"/>
        <v>57.75</v>
      </c>
      <c r="H20" s="157"/>
      <c r="I20" s="157"/>
      <c r="J20" s="476">
        <f t="shared" si="3"/>
        <v>54</v>
      </c>
      <c r="K20" s="476">
        <f>SUM((J20+(J20*S20+R20)*(1+F20)))</f>
        <v>76.784999999999997</v>
      </c>
      <c r="L20" s="476">
        <f t="shared" si="1"/>
        <v>54</v>
      </c>
      <c r="M20" s="476">
        <f>SUM((L20+(L20*S20+R20)*(1+F20)))</f>
        <v>76.784999999999997</v>
      </c>
      <c r="N20" s="476">
        <f t="shared" si="2"/>
        <v>54</v>
      </c>
      <c r="O20" s="476">
        <f>SUM(N20+(N20*S20+R20)*(1+F20))</f>
        <v>76.784999999999997</v>
      </c>
      <c r="P20" s="476">
        <f t="shared" si="4"/>
        <v>72</v>
      </c>
      <c r="Q20" s="476">
        <f>SUM((P20+(P20*S20+R20)*(1+F20)))</f>
        <v>95.82</v>
      </c>
      <c r="R20" s="52">
        <v>19.68</v>
      </c>
      <c r="S20" s="78">
        <v>5.7500000000000002E-2</v>
      </c>
      <c r="T20" s="51"/>
    </row>
    <row r="21" spans="1:20" ht="150">
      <c r="A21" s="496" t="s">
        <v>231</v>
      </c>
      <c r="B21" s="405" t="s">
        <v>817</v>
      </c>
      <c r="C21" s="496" t="s">
        <v>225</v>
      </c>
      <c r="D21" s="526">
        <v>38.5</v>
      </c>
      <c r="E21" s="526">
        <f>SUM(R21+(D21*S21))</f>
        <v>27.075000000000003</v>
      </c>
      <c r="F21" s="147"/>
      <c r="G21" s="391">
        <f t="shared" si="0"/>
        <v>65.575000000000003</v>
      </c>
      <c r="H21" s="151"/>
      <c r="I21" s="151"/>
      <c r="J21" s="476">
        <f t="shared" si="3"/>
        <v>57.75</v>
      </c>
      <c r="K21" s="476">
        <f>SUM((J21+E21)*(1+F21))</f>
        <v>84.825000000000003</v>
      </c>
      <c r="L21" s="476">
        <f t="shared" si="1"/>
        <v>57.75</v>
      </c>
      <c r="M21" s="476">
        <f>SUM((L21+E21)*(1+F21))</f>
        <v>84.825000000000003</v>
      </c>
      <c r="N21" s="476">
        <f t="shared" si="2"/>
        <v>57.75</v>
      </c>
      <c r="O21" s="476">
        <f>SUM(E21+N21)*(1+F21)</f>
        <v>84.825000000000003</v>
      </c>
      <c r="P21" s="476">
        <f>SUM(D21*2)</f>
        <v>77</v>
      </c>
      <c r="Q21" s="476">
        <f>SUM((P21+E21)*(1+F21))</f>
        <v>104.075</v>
      </c>
      <c r="R21" s="52">
        <v>25.92</v>
      </c>
      <c r="S21" s="78">
        <v>0.03</v>
      </c>
      <c r="T21" s="51"/>
    </row>
    <row r="22" spans="1:20" ht="120">
      <c r="A22" s="496" t="s">
        <v>230</v>
      </c>
      <c r="B22" s="405" t="s">
        <v>817</v>
      </c>
      <c r="C22" s="496" t="s">
        <v>226</v>
      </c>
      <c r="D22" s="514">
        <v>36</v>
      </c>
      <c r="E22" s="514">
        <f>SUM((D22*S22)+R22)</f>
        <v>21.75</v>
      </c>
      <c r="F22" s="147"/>
      <c r="G22" s="391">
        <f t="shared" si="0"/>
        <v>57.75</v>
      </c>
      <c r="H22" s="157"/>
      <c r="I22" s="157"/>
      <c r="J22" s="476">
        <f t="shared" si="3"/>
        <v>54</v>
      </c>
      <c r="K22" s="476">
        <f>SUM((J22+(J22*S22+R22)*(1+F22)))</f>
        <v>76.784999999999997</v>
      </c>
      <c r="L22" s="476">
        <f t="shared" si="1"/>
        <v>54</v>
      </c>
      <c r="M22" s="476">
        <f>SUM((L22+(L22*S22+R22)*(1+F22)))</f>
        <v>76.784999999999997</v>
      </c>
      <c r="N22" s="476">
        <f t="shared" si="2"/>
        <v>54</v>
      </c>
      <c r="O22" s="476">
        <f>SUM(N22+(N22*S22+R22)*(1+F22))</f>
        <v>76.784999999999997</v>
      </c>
      <c r="P22" s="476">
        <f t="shared" si="4"/>
        <v>72</v>
      </c>
      <c r="Q22" s="476">
        <f>SUM((P22+(P22*S22+R22)*(1+F22)))</f>
        <v>95.82</v>
      </c>
      <c r="R22" s="52">
        <v>19.68</v>
      </c>
      <c r="S22" s="78">
        <v>5.7500000000000002E-2</v>
      </c>
      <c r="T22" s="51"/>
    </row>
    <row r="23" spans="1:20" ht="150">
      <c r="A23" s="496" t="s">
        <v>232</v>
      </c>
      <c r="B23" s="405" t="s">
        <v>921</v>
      </c>
      <c r="C23" s="496" t="s">
        <v>225</v>
      </c>
      <c r="D23" s="526">
        <v>38.5</v>
      </c>
      <c r="E23" s="526">
        <f>SUM(R23+(D23*S23))</f>
        <v>27.075000000000003</v>
      </c>
      <c r="F23" s="147"/>
      <c r="G23" s="391">
        <f>SUM(D23:E23)*(1+F23)</f>
        <v>65.575000000000003</v>
      </c>
      <c r="H23" s="151"/>
      <c r="I23" s="151"/>
      <c r="J23" s="476">
        <f>SUM(D23*1.5)</f>
        <v>57.75</v>
      </c>
      <c r="K23" s="476">
        <f>SUM((J23+E23)*(1+F23))</f>
        <v>84.825000000000003</v>
      </c>
      <c r="L23" s="476">
        <f>SUM(D23*1.5)</f>
        <v>57.75</v>
      </c>
      <c r="M23" s="476">
        <f>SUM((L23+E23)*(1+F23))</f>
        <v>84.825000000000003</v>
      </c>
      <c r="N23" s="476">
        <f>SUM(D23*1.5)</f>
        <v>57.75</v>
      </c>
      <c r="O23" s="476">
        <f>SUM(E23+N23)*(1+F23)</f>
        <v>84.825000000000003</v>
      </c>
      <c r="P23" s="476">
        <f>SUM(D23*2)</f>
        <v>77</v>
      </c>
      <c r="Q23" s="476">
        <f>SUM((P23+E23)*(1+F23))</f>
        <v>104.075</v>
      </c>
      <c r="R23" s="52">
        <v>25.92</v>
      </c>
      <c r="S23" s="78">
        <v>0.03</v>
      </c>
      <c r="T23" s="51"/>
    </row>
    <row r="24" spans="1:20" ht="135">
      <c r="A24" s="496" t="s">
        <v>229</v>
      </c>
      <c r="B24" s="405" t="s">
        <v>921</v>
      </c>
      <c r="C24" s="496" t="s">
        <v>226</v>
      </c>
      <c r="D24" s="514">
        <v>36</v>
      </c>
      <c r="E24" s="514">
        <f>SUM((D24*S24)+R24)</f>
        <v>21.75</v>
      </c>
      <c r="F24" s="147"/>
      <c r="G24" s="391">
        <f>SUM(D24:E24)*(1+F24)</f>
        <v>57.75</v>
      </c>
      <c r="H24" s="157"/>
      <c r="I24" s="157"/>
      <c r="J24" s="476">
        <f>SUM(D24*1.5)</f>
        <v>54</v>
      </c>
      <c r="K24" s="476">
        <f>SUM((J24+(J24*S24+R24)*(1+F24)))</f>
        <v>76.784999999999997</v>
      </c>
      <c r="L24" s="476">
        <f>SUM(D24*1.5)</f>
        <v>54</v>
      </c>
      <c r="M24" s="476">
        <f>SUM((L24+(L24*S24+R24)*(1+F24)))</f>
        <v>76.784999999999997</v>
      </c>
      <c r="N24" s="476">
        <f>SUM(D24*1.5)</f>
        <v>54</v>
      </c>
      <c r="O24" s="476">
        <f>SUM(N24+(N24*S24+R24)*(1+F24))</f>
        <v>76.784999999999997</v>
      </c>
      <c r="P24" s="476">
        <f>SUM(D24*2)</f>
        <v>72</v>
      </c>
      <c r="Q24" s="476">
        <f>SUM((P24+(P24*S24+R24)*(1+F24)))</f>
        <v>95.82</v>
      </c>
      <c r="R24" s="52">
        <v>19.68</v>
      </c>
      <c r="S24" s="78">
        <v>5.7500000000000002E-2</v>
      </c>
      <c r="T24" s="51"/>
    </row>
    <row r="25" spans="1:20" ht="150">
      <c r="A25" s="496" t="s">
        <v>233</v>
      </c>
      <c r="B25" s="405" t="s">
        <v>920</v>
      </c>
      <c r="C25" s="496" t="s">
        <v>225</v>
      </c>
      <c r="D25" s="526">
        <v>38.5</v>
      </c>
      <c r="E25" s="526">
        <f>SUM(R25+(D25*S25))</f>
        <v>27.075000000000003</v>
      </c>
      <c r="F25" s="147"/>
      <c r="G25" s="391">
        <f t="shared" si="0"/>
        <v>65.575000000000003</v>
      </c>
      <c r="H25" s="151"/>
      <c r="I25" s="151"/>
      <c r="J25" s="476">
        <f>SUM(D25*1.5)</f>
        <v>57.75</v>
      </c>
      <c r="K25" s="476">
        <f>SUM((J25+E25)*(1+F25))</f>
        <v>84.825000000000003</v>
      </c>
      <c r="L25" s="476">
        <f t="shared" si="1"/>
        <v>57.75</v>
      </c>
      <c r="M25" s="476">
        <f>SUM((L25+E25)*(1+F25))</f>
        <v>84.825000000000003</v>
      </c>
      <c r="N25" s="476">
        <f t="shared" si="2"/>
        <v>57.75</v>
      </c>
      <c r="O25" s="476">
        <f>SUM(E25+N25)*(1+F25)</f>
        <v>84.825000000000003</v>
      </c>
      <c r="P25" s="476">
        <f>SUM(D25*2)</f>
        <v>77</v>
      </c>
      <c r="Q25" s="476">
        <f>SUM((P25+E25)*(1+F25))</f>
        <v>104.075</v>
      </c>
      <c r="R25" s="52">
        <v>25.92</v>
      </c>
      <c r="S25" s="78">
        <v>0.03</v>
      </c>
      <c r="T25" s="51"/>
    </row>
    <row r="26" spans="1:20" ht="120">
      <c r="A26" s="496" t="s">
        <v>228</v>
      </c>
      <c r="B26" s="405" t="s">
        <v>920</v>
      </c>
      <c r="C26" s="496" t="s">
        <v>226</v>
      </c>
      <c r="D26" s="514">
        <v>36</v>
      </c>
      <c r="E26" s="514">
        <f>SUM((D26*S26)+R26)</f>
        <v>21.75</v>
      </c>
      <c r="F26" s="147"/>
      <c r="G26" s="391">
        <f t="shared" si="0"/>
        <v>57.75</v>
      </c>
      <c r="H26" s="157"/>
      <c r="I26" s="157"/>
      <c r="J26" s="476">
        <f>SUM(D26*1.5)</f>
        <v>54</v>
      </c>
      <c r="K26" s="476">
        <f>SUM((J26+(J26*S26+R26)*(1+F26)))</f>
        <v>76.784999999999997</v>
      </c>
      <c r="L26" s="476">
        <f t="shared" si="1"/>
        <v>54</v>
      </c>
      <c r="M26" s="476">
        <f>SUM((L26+(L26*S26+R26)*(1+F26)))</f>
        <v>76.784999999999997</v>
      </c>
      <c r="N26" s="476">
        <f t="shared" si="2"/>
        <v>54</v>
      </c>
      <c r="O26" s="476">
        <f>SUM(N26+(N26*S26+R26)*(1+F26))</f>
        <v>76.784999999999997</v>
      </c>
      <c r="P26" s="476">
        <f>SUM(D26*2)</f>
        <v>72</v>
      </c>
      <c r="Q26" s="476">
        <f>SUM((P26+(P26*S26+R26)*(1+F26)))</f>
        <v>95.82</v>
      </c>
      <c r="R26" s="52">
        <v>19.68</v>
      </c>
      <c r="S26" s="78">
        <v>5.7500000000000002E-2</v>
      </c>
      <c r="T26" s="51"/>
    </row>
    <row r="27" spans="1:20" ht="150">
      <c r="A27" s="496" t="s">
        <v>234</v>
      </c>
      <c r="B27" s="405" t="s">
        <v>919</v>
      </c>
      <c r="C27" s="496" t="s">
        <v>225</v>
      </c>
      <c r="D27" s="526">
        <v>38.5</v>
      </c>
      <c r="E27" s="526">
        <f>SUM(R27+(D27*S27))</f>
        <v>27.075000000000003</v>
      </c>
      <c r="F27" s="147"/>
      <c r="G27" s="391">
        <f t="shared" si="0"/>
        <v>65.575000000000003</v>
      </c>
      <c r="H27" s="151"/>
      <c r="I27" s="151"/>
      <c r="J27" s="476">
        <f t="shared" si="3"/>
        <v>57.75</v>
      </c>
      <c r="K27" s="476">
        <f>SUM((J27+E27)*(1+F27))</f>
        <v>84.825000000000003</v>
      </c>
      <c r="L27" s="476">
        <f t="shared" si="1"/>
        <v>57.75</v>
      </c>
      <c r="M27" s="476">
        <f>SUM((L27+E27)*(1+F27))</f>
        <v>84.825000000000003</v>
      </c>
      <c r="N27" s="476">
        <f t="shared" si="2"/>
        <v>57.75</v>
      </c>
      <c r="O27" s="476">
        <f>SUM(E27+N27)*(1+F27)</f>
        <v>84.825000000000003</v>
      </c>
      <c r="P27" s="476">
        <f>SUM(D27*2)</f>
        <v>77</v>
      </c>
      <c r="Q27" s="476">
        <f>SUM((P27+E27)*(1+F27))</f>
        <v>104.075</v>
      </c>
      <c r="R27" s="52">
        <v>25.92</v>
      </c>
      <c r="S27" s="78">
        <v>0.03</v>
      </c>
      <c r="T27" s="51"/>
    </row>
    <row r="28" spans="1:20" ht="135">
      <c r="A28" s="496" t="s">
        <v>227</v>
      </c>
      <c r="B28" s="405" t="s">
        <v>919</v>
      </c>
      <c r="C28" s="496" t="s">
        <v>226</v>
      </c>
      <c r="D28" s="514">
        <v>36</v>
      </c>
      <c r="E28" s="514">
        <f>SUM((D28*S28)+R28)</f>
        <v>21.75</v>
      </c>
      <c r="F28" s="147"/>
      <c r="G28" s="391">
        <f t="shared" si="0"/>
        <v>57.75</v>
      </c>
      <c r="H28" s="157"/>
      <c r="I28" s="157"/>
      <c r="J28" s="476">
        <f t="shared" si="3"/>
        <v>54</v>
      </c>
      <c r="K28" s="476">
        <f>SUM((J28+(J28*S28+R28)*(1+F28)))</f>
        <v>76.784999999999997</v>
      </c>
      <c r="L28" s="476">
        <f t="shared" si="1"/>
        <v>54</v>
      </c>
      <c r="M28" s="476">
        <f>SUM((L28+(L28*S28+R28)*(1+F28)))</f>
        <v>76.784999999999997</v>
      </c>
      <c r="N28" s="476">
        <f t="shared" si="2"/>
        <v>54</v>
      </c>
      <c r="O28" s="476">
        <f>SUM(N28+(N28*S28+R28)*(1+F28))</f>
        <v>76.784999999999997</v>
      </c>
      <c r="P28" s="476">
        <f t="shared" si="4"/>
        <v>72</v>
      </c>
      <c r="Q28" s="476">
        <f>SUM((P28+(P28*S28+R28)*(1+F28)))</f>
        <v>95.82</v>
      </c>
      <c r="R28" s="52">
        <v>19.68</v>
      </c>
      <c r="S28" s="78">
        <v>5.7500000000000002E-2</v>
      </c>
      <c r="T28" s="51"/>
    </row>
    <row r="29" spans="1:20" ht="150">
      <c r="A29" s="530" t="s">
        <v>633</v>
      </c>
      <c r="B29" s="405" t="s">
        <v>918</v>
      </c>
      <c r="C29" s="496" t="s">
        <v>225</v>
      </c>
      <c r="D29" s="526">
        <v>38.5</v>
      </c>
      <c r="E29" s="526">
        <f>SUM(R29+(D29*S29))</f>
        <v>27.075000000000003</v>
      </c>
      <c r="F29" s="147"/>
      <c r="G29" s="391">
        <f t="shared" si="0"/>
        <v>65.575000000000003</v>
      </c>
      <c r="H29" s="151"/>
      <c r="I29" s="151"/>
      <c r="J29" s="476">
        <f t="shared" si="3"/>
        <v>57.75</v>
      </c>
      <c r="K29" s="476">
        <f>SUM((J29+E29)*(1+F29))</f>
        <v>84.825000000000003</v>
      </c>
      <c r="L29" s="476">
        <f t="shared" si="1"/>
        <v>57.75</v>
      </c>
      <c r="M29" s="476">
        <f>SUM((L29+E29)*(1+F29))</f>
        <v>84.825000000000003</v>
      </c>
      <c r="N29" s="476">
        <f t="shared" si="2"/>
        <v>57.75</v>
      </c>
      <c r="O29" s="476">
        <f>SUM(E29+N29)*(1+F29)</f>
        <v>84.825000000000003</v>
      </c>
      <c r="P29" s="476">
        <f>SUM(D29*2)</f>
        <v>77</v>
      </c>
      <c r="Q29" s="476">
        <f>SUM((P29+E29)*(1+F29))</f>
        <v>104.075</v>
      </c>
      <c r="R29" s="52">
        <v>25.92</v>
      </c>
      <c r="S29" s="78">
        <v>0.03</v>
      </c>
      <c r="T29" s="51"/>
    </row>
    <row r="30" spans="1:20" ht="120">
      <c r="A30" s="477" t="s">
        <v>808</v>
      </c>
      <c r="B30" s="405" t="s">
        <v>918</v>
      </c>
      <c r="C30" s="496" t="s">
        <v>226</v>
      </c>
      <c r="D30" s="514">
        <v>36</v>
      </c>
      <c r="E30" s="514">
        <f>SUM((D30*S30)+R30)</f>
        <v>21.75</v>
      </c>
      <c r="F30" s="147"/>
      <c r="G30" s="391">
        <f t="shared" si="0"/>
        <v>57.75</v>
      </c>
      <c r="H30" s="157"/>
      <c r="I30" s="157"/>
      <c r="J30" s="476">
        <f t="shared" si="3"/>
        <v>54</v>
      </c>
      <c r="K30" s="476">
        <f>SUM((J30+(J30*S30+R30)*(1+F30)))</f>
        <v>76.784999999999997</v>
      </c>
      <c r="L30" s="476">
        <f t="shared" si="1"/>
        <v>54</v>
      </c>
      <c r="M30" s="476">
        <f>SUM((L30+(L30*S30+R30)*(1+F30)))</f>
        <v>76.784999999999997</v>
      </c>
      <c r="N30" s="476">
        <f t="shared" si="2"/>
        <v>54</v>
      </c>
      <c r="O30" s="476">
        <f>SUM(N30+(N30*S30+R30)*(1+F30))</f>
        <v>76.784999999999997</v>
      </c>
      <c r="P30" s="476">
        <f t="shared" si="4"/>
        <v>72</v>
      </c>
      <c r="Q30" s="476">
        <f>SUM((P30+(P30*S30+R30)*(1+F30)))</f>
        <v>95.82</v>
      </c>
      <c r="R30" s="52">
        <v>19.68</v>
      </c>
      <c r="S30" s="78">
        <v>5.7500000000000002E-2</v>
      </c>
      <c r="T30" s="51"/>
    </row>
    <row r="31" spans="1:20" ht="150">
      <c r="A31" s="496" t="s">
        <v>235</v>
      </c>
      <c r="B31" s="405" t="s">
        <v>821</v>
      </c>
      <c r="C31" s="496" t="s">
        <v>225</v>
      </c>
      <c r="D31" s="526">
        <v>38.5</v>
      </c>
      <c r="E31" s="526">
        <f>SUM(R31+(D31*S31))</f>
        <v>27.075000000000003</v>
      </c>
      <c r="F31" s="147"/>
      <c r="G31" s="391">
        <f t="shared" si="0"/>
        <v>65.575000000000003</v>
      </c>
      <c r="H31" s="151"/>
      <c r="I31" s="151"/>
      <c r="J31" s="476">
        <f t="shared" si="3"/>
        <v>57.75</v>
      </c>
      <c r="K31" s="476">
        <f>SUM((J31+E31)*(1+F31))</f>
        <v>84.825000000000003</v>
      </c>
      <c r="L31" s="476">
        <f t="shared" si="1"/>
        <v>57.75</v>
      </c>
      <c r="M31" s="476">
        <f>SUM((L31+E31)*(1+F31))</f>
        <v>84.825000000000003</v>
      </c>
      <c r="N31" s="476">
        <f t="shared" si="2"/>
        <v>57.75</v>
      </c>
      <c r="O31" s="476">
        <f>SUM(E31+N31)*(1+F31)</f>
        <v>84.825000000000003</v>
      </c>
      <c r="P31" s="476">
        <f>SUM(D31*2)</f>
        <v>77</v>
      </c>
      <c r="Q31" s="476">
        <f>SUM((P31+E31)*(1+F31))</f>
        <v>104.075</v>
      </c>
      <c r="R31" s="52">
        <v>25.92</v>
      </c>
      <c r="S31" s="78">
        <v>0.03</v>
      </c>
      <c r="T31" s="51"/>
    </row>
    <row r="32" spans="1:20" ht="135">
      <c r="A32" s="496" t="s">
        <v>224</v>
      </c>
      <c r="B32" s="405" t="s">
        <v>821</v>
      </c>
      <c r="C32" s="496" t="s">
        <v>226</v>
      </c>
      <c r="D32" s="514">
        <v>36</v>
      </c>
      <c r="E32" s="514">
        <f>SUM((D32*S32)+R32)</f>
        <v>21.75</v>
      </c>
      <c r="F32" s="147"/>
      <c r="G32" s="391">
        <f t="shared" si="0"/>
        <v>57.75</v>
      </c>
      <c r="H32" s="157"/>
      <c r="I32" s="157"/>
      <c r="J32" s="476">
        <f t="shared" si="3"/>
        <v>54</v>
      </c>
      <c r="K32" s="476">
        <f>SUM((J32+(J32*S32+R32)*(1+F32)))</f>
        <v>76.784999999999997</v>
      </c>
      <c r="L32" s="476">
        <f t="shared" si="1"/>
        <v>54</v>
      </c>
      <c r="M32" s="476">
        <f>SUM((L32+(L32*S32+R32)*(1+F32)))</f>
        <v>76.784999999999997</v>
      </c>
      <c r="N32" s="476">
        <f t="shared" si="2"/>
        <v>54</v>
      </c>
      <c r="O32" s="476">
        <f>SUM(N32+(N32*S32+R32)*(1+F32))</f>
        <v>76.784999999999997</v>
      </c>
      <c r="P32" s="476">
        <f t="shared" si="4"/>
        <v>72</v>
      </c>
      <c r="Q32" s="476">
        <f>SUM((P32+(P32*S32+R32)*(1+F32)))</f>
        <v>95.82</v>
      </c>
      <c r="R32" s="52">
        <v>19.68</v>
      </c>
      <c r="S32" s="78">
        <v>5.7500000000000002E-2</v>
      </c>
      <c r="T32" s="51"/>
    </row>
    <row r="33" spans="1:20" ht="195">
      <c r="A33" s="502" t="s">
        <v>387</v>
      </c>
      <c r="B33" s="405" t="s">
        <v>822</v>
      </c>
      <c r="C33" s="499" t="s">
        <v>411</v>
      </c>
      <c r="D33" s="526">
        <v>54.56</v>
      </c>
      <c r="E33" s="526">
        <f>SUM(R33+(D33*S33))</f>
        <v>27.832799999999999</v>
      </c>
      <c r="F33" s="147"/>
      <c r="G33" s="391">
        <f t="shared" si="0"/>
        <v>82.392799999999994</v>
      </c>
      <c r="H33" s="151"/>
      <c r="I33" s="151"/>
      <c r="J33" s="476">
        <f>SUM(D33*1.5)</f>
        <v>81.84</v>
      </c>
      <c r="K33" s="476">
        <f>SUM((J33+(R33+(J33*S33))*(1+F33)))</f>
        <v>111.5142</v>
      </c>
      <c r="L33" s="476">
        <f t="shared" si="1"/>
        <v>81.84</v>
      </c>
      <c r="M33" s="515">
        <f>SUM((L33+(R33+(L33*S33))*(1+F33)))</f>
        <v>111.5142</v>
      </c>
      <c r="N33" s="515">
        <f t="shared" si="2"/>
        <v>81.84</v>
      </c>
      <c r="O33" s="515">
        <f>SUM(N33+(R33+(N33*S33))*(1+F33))</f>
        <v>111.5142</v>
      </c>
      <c r="P33" s="515">
        <f>SUM(D33*2)</f>
        <v>109.12</v>
      </c>
      <c r="Q33" s="515">
        <f>SUM((P33+(R33+(P33*S33))*(1+F33)))</f>
        <v>140.63560000000001</v>
      </c>
      <c r="R33" s="51">
        <v>24.15</v>
      </c>
      <c r="S33" s="78">
        <v>6.7500000000000004E-2</v>
      </c>
      <c r="T33" s="51"/>
    </row>
    <row r="34" spans="1:20" ht="240">
      <c r="A34" s="496" t="s">
        <v>236</v>
      </c>
      <c r="B34" s="479" t="s">
        <v>917</v>
      </c>
      <c r="C34" s="517" t="s">
        <v>237</v>
      </c>
      <c r="D34" s="531">
        <v>39.65</v>
      </c>
      <c r="E34" s="532">
        <f>SUM(R34+S34)</f>
        <v>29.830000000000002</v>
      </c>
      <c r="F34" s="147"/>
      <c r="G34" s="391">
        <f t="shared" si="0"/>
        <v>69.48</v>
      </c>
      <c r="H34" s="157"/>
      <c r="I34" s="157"/>
      <c r="J34" s="476">
        <f t="shared" si="3"/>
        <v>59.474999999999994</v>
      </c>
      <c r="K34" s="476">
        <f>SUM((J34+(R34+(S34*1.5))*(1+F34)))</f>
        <v>94.419999999999987</v>
      </c>
      <c r="L34" s="476">
        <f t="shared" si="1"/>
        <v>59.474999999999994</v>
      </c>
      <c r="M34" s="476">
        <f>SUM((L34+(R34+(S34*1.5))*(1+F34)))</f>
        <v>94.419999999999987</v>
      </c>
      <c r="N34" s="476">
        <f t="shared" si="2"/>
        <v>59.474999999999994</v>
      </c>
      <c r="O34" s="476">
        <f>SUM(N34+(R34+(S34*1.5))*(1+F34))</f>
        <v>94.419999999999987</v>
      </c>
      <c r="P34" s="476">
        <f t="shared" si="4"/>
        <v>79.3</v>
      </c>
      <c r="Q34" s="476">
        <f>SUM((P34+(R34+(S34*2))*(1+F34)))</f>
        <v>119.36</v>
      </c>
      <c r="R34" s="55">
        <v>19.600000000000001</v>
      </c>
      <c r="S34" s="78">
        <v>10.23</v>
      </c>
      <c r="T34" s="55"/>
    </row>
    <row r="35" spans="1:20" ht="222" customHeight="1">
      <c r="A35" s="533" t="s">
        <v>238</v>
      </c>
      <c r="B35" s="479" t="s">
        <v>917</v>
      </c>
      <c r="C35" s="517" t="s">
        <v>239</v>
      </c>
      <c r="D35" s="534">
        <v>38.65</v>
      </c>
      <c r="E35" s="534">
        <f>SUM(R35+S35)</f>
        <v>29.830000000000002</v>
      </c>
      <c r="F35" s="163"/>
      <c r="G35" s="391">
        <f t="shared" ref="G35:G41" si="6">SUM(D35:E35)*(1+F35)</f>
        <v>68.48</v>
      </c>
      <c r="H35" s="157"/>
      <c r="I35" s="157"/>
      <c r="J35" s="476">
        <f t="shared" si="3"/>
        <v>57.974999999999994</v>
      </c>
      <c r="K35" s="476">
        <f>SUM((J35+(R35+(S35*1.5))*(1+F35)))</f>
        <v>92.919999999999987</v>
      </c>
      <c r="L35" s="476">
        <f t="shared" ref="L35:L41" si="7">SUM(D35*1.5)</f>
        <v>57.974999999999994</v>
      </c>
      <c r="M35" s="476">
        <f>SUM((L35+(R35+(S35*1.5))*(1+F35)))</f>
        <v>92.919999999999987</v>
      </c>
      <c r="N35" s="476">
        <f t="shared" si="2"/>
        <v>57.974999999999994</v>
      </c>
      <c r="O35" s="476">
        <f>SUM(N35+(R35+(S35*1.5))*(1+F35))</f>
        <v>92.919999999999987</v>
      </c>
      <c r="P35" s="476">
        <f t="shared" si="4"/>
        <v>77.3</v>
      </c>
      <c r="Q35" s="476">
        <f>SUM((P35+(R35+(S35*2))*(1+F35)))</f>
        <v>117.36</v>
      </c>
      <c r="R35" s="51">
        <v>19.600000000000001</v>
      </c>
      <c r="S35" s="78">
        <v>10.23</v>
      </c>
      <c r="T35" s="51"/>
    </row>
    <row r="36" spans="1:20" ht="270.75" customHeight="1">
      <c r="A36" s="518" t="s">
        <v>240</v>
      </c>
      <c r="B36" s="479" t="s">
        <v>917</v>
      </c>
      <c r="C36" s="517" t="s">
        <v>241</v>
      </c>
      <c r="D36" s="534">
        <v>41.59</v>
      </c>
      <c r="E36" s="534">
        <v>26.15</v>
      </c>
      <c r="F36" s="147"/>
      <c r="G36" s="391">
        <f t="shared" si="6"/>
        <v>67.740000000000009</v>
      </c>
      <c r="H36" s="157"/>
      <c r="I36" s="157"/>
      <c r="J36" s="476">
        <f t="shared" si="3"/>
        <v>62.385000000000005</v>
      </c>
      <c r="K36" s="476">
        <f>SUM((J36+E36)*(1+F36))</f>
        <v>88.534999999999997</v>
      </c>
      <c r="L36" s="476">
        <f t="shared" si="7"/>
        <v>62.385000000000005</v>
      </c>
      <c r="M36" s="476">
        <f>SUM((L36+E36)*(1+F36))</f>
        <v>88.534999999999997</v>
      </c>
      <c r="N36" s="476">
        <f t="shared" ref="N36:N41" si="8">SUM(D36*1.5)</f>
        <v>62.385000000000005</v>
      </c>
      <c r="O36" s="476">
        <f>SUM(E36+N36)*(1+F36)</f>
        <v>88.534999999999997</v>
      </c>
      <c r="P36" s="476">
        <f t="shared" si="4"/>
        <v>83.18</v>
      </c>
      <c r="Q36" s="476">
        <f>SUM((P36+E36)*(1+F36))</f>
        <v>109.33000000000001</v>
      </c>
      <c r="R36" s="52"/>
      <c r="S36" s="78"/>
      <c r="T36" s="51"/>
    </row>
    <row r="37" spans="1:20" ht="240">
      <c r="A37" s="518" t="s">
        <v>242</v>
      </c>
      <c r="B37" s="479" t="s">
        <v>917</v>
      </c>
      <c r="C37" s="517" t="s">
        <v>243</v>
      </c>
      <c r="D37" s="526">
        <v>37.1</v>
      </c>
      <c r="E37" s="526">
        <v>27.6</v>
      </c>
      <c r="F37" s="147"/>
      <c r="G37" s="391">
        <f t="shared" si="6"/>
        <v>64.7</v>
      </c>
      <c r="H37" s="157"/>
      <c r="I37" s="157"/>
      <c r="J37" s="476">
        <f t="shared" si="3"/>
        <v>55.650000000000006</v>
      </c>
      <c r="K37" s="476">
        <f>SUM((J37+E37)*(1+F37))</f>
        <v>83.25</v>
      </c>
      <c r="L37" s="476">
        <f t="shared" si="7"/>
        <v>55.650000000000006</v>
      </c>
      <c r="M37" s="476">
        <f>SUM((L37+E37)*(1+F37))</f>
        <v>83.25</v>
      </c>
      <c r="N37" s="476">
        <f t="shared" si="8"/>
        <v>55.650000000000006</v>
      </c>
      <c r="O37" s="476">
        <f>SUM(E37+N37)*(1+F37)</f>
        <v>83.25</v>
      </c>
      <c r="P37" s="476">
        <f t="shared" si="4"/>
        <v>74.2</v>
      </c>
      <c r="Q37" s="476">
        <f>SUM((P37+E37)*(1+F37))</f>
        <v>101.80000000000001</v>
      </c>
      <c r="R37" s="52"/>
      <c r="S37" s="78"/>
      <c r="T37" s="51"/>
    </row>
    <row r="38" spans="1:20" ht="255">
      <c r="A38" s="496" t="s">
        <v>244</v>
      </c>
      <c r="B38" s="479" t="s">
        <v>916</v>
      </c>
      <c r="C38" s="517" t="s">
        <v>246</v>
      </c>
      <c r="D38" s="526">
        <v>32.380000000000003</v>
      </c>
      <c r="E38" s="526">
        <f>SUM(R38+S38)</f>
        <v>22.76</v>
      </c>
      <c r="F38" s="147"/>
      <c r="G38" s="391">
        <f>SUM(D38:E38)*(1+F38)</f>
        <v>55.14</v>
      </c>
      <c r="H38" s="151"/>
      <c r="I38" s="151"/>
      <c r="J38" s="476">
        <f>SUM(D38*1.5)</f>
        <v>48.570000000000007</v>
      </c>
      <c r="K38" s="476">
        <f>SUM((J38+(R38+(S38*1.5))*(1+F38)))</f>
        <v>78.435000000000002</v>
      </c>
      <c r="L38" s="476">
        <f>SUM(D38*1.5)</f>
        <v>48.570000000000007</v>
      </c>
      <c r="M38" s="476">
        <f>SUM((L38+(R38+(S38*1.5))*(1+F38)))</f>
        <v>78.435000000000002</v>
      </c>
      <c r="N38" s="476">
        <f>SUM(D38*1.5)</f>
        <v>48.570000000000007</v>
      </c>
      <c r="O38" s="476">
        <f>SUM(N38+(R38+(S38*1.5))*(1+F38))</f>
        <v>78.435000000000002</v>
      </c>
      <c r="P38" s="476">
        <f t="shared" si="4"/>
        <v>64.760000000000005</v>
      </c>
      <c r="Q38" s="476">
        <f>SUM((P38+(R38+(S38*2))*(1+F38)))</f>
        <v>101.73</v>
      </c>
      <c r="R38" s="55">
        <v>8.5500000000000007</v>
      </c>
      <c r="S38" s="78">
        <v>14.21</v>
      </c>
      <c r="T38" s="51"/>
    </row>
    <row r="39" spans="1:20" ht="255">
      <c r="A39" s="496" t="s">
        <v>245</v>
      </c>
      <c r="B39" s="479" t="s">
        <v>916</v>
      </c>
      <c r="C39" s="517" t="s">
        <v>247</v>
      </c>
      <c r="D39" s="526">
        <v>25.52</v>
      </c>
      <c r="E39" s="526">
        <f>SUM(R39+S39)</f>
        <v>22.76</v>
      </c>
      <c r="F39" s="147"/>
      <c r="G39" s="391">
        <f>SUM(D39:E39)*(1+F39)</f>
        <v>48.28</v>
      </c>
      <c r="H39" s="151"/>
      <c r="I39" s="151"/>
      <c r="J39" s="476">
        <f>SUM(D39*1.5)</f>
        <v>38.28</v>
      </c>
      <c r="K39" s="476">
        <f>SUM((J39+(R39+(S39*1.5))*(1+F39)))</f>
        <v>68.14500000000001</v>
      </c>
      <c r="L39" s="476">
        <f>SUM(D39*1.5)</f>
        <v>38.28</v>
      </c>
      <c r="M39" s="476">
        <f>SUM((L39+(R39+(S39*1.5))*(1+F39)))</f>
        <v>68.14500000000001</v>
      </c>
      <c r="N39" s="476">
        <f>SUM(D39*1.5)</f>
        <v>38.28</v>
      </c>
      <c r="O39" s="476">
        <f>SUM(N39+(R39+(S39*1.5))*(1+F39))</f>
        <v>68.14500000000001</v>
      </c>
      <c r="P39" s="476">
        <f t="shared" si="4"/>
        <v>51.04</v>
      </c>
      <c r="Q39" s="476">
        <f>SUM((P39+(R39+(S39*2))*(1+F39)))</f>
        <v>88.009999999999991</v>
      </c>
      <c r="R39" s="55">
        <v>8.5500000000000007</v>
      </c>
      <c r="S39" s="78">
        <v>14.21</v>
      </c>
      <c r="T39" s="51"/>
    </row>
    <row r="40" spans="1:20" ht="255">
      <c r="A40" s="517" t="s">
        <v>249</v>
      </c>
      <c r="B40" s="479" t="s">
        <v>915</v>
      </c>
      <c r="C40" s="517" t="s">
        <v>250</v>
      </c>
      <c r="D40" s="526">
        <v>34.909999999999997</v>
      </c>
      <c r="E40" s="526">
        <v>23.69</v>
      </c>
      <c r="F40" s="147"/>
      <c r="G40" s="391">
        <f t="shared" si="6"/>
        <v>58.599999999999994</v>
      </c>
      <c r="H40" s="157"/>
      <c r="I40" s="157"/>
      <c r="J40" s="476">
        <f>SUM(D40*1.5)</f>
        <v>52.364999999999995</v>
      </c>
      <c r="K40" s="476">
        <f>SUM((J40+E40)*(1+F40))</f>
        <v>76.054999999999993</v>
      </c>
      <c r="L40" s="476">
        <f t="shared" si="7"/>
        <v>52.364999999999995</v>
      </c>
      <c r="M40" s="476">
        <f>SUM((L40+E40)*(1+F40))</f>
        <v>76.054999999999993</v>
      </c>
      <c r="N40" s="476">
        <f t="shared" si="8"/>
        <v>52.364999999999995</v>
      </c>
      <c r="O40" s="476">
        <f>SUM(E40+N40)*(1+F40)</f>
        <v>76.054999999999993</v>
      </c>
      <c r="P40" s="476">
        <f t="shared" si="4"/>
        <v>69.819999999999993</v>
      </c>
      <c r="Q40" s="476">
        <f>SUM((P40+E40)*(1+F40))</f>
        <v>93.509999999999991</v>
      </c>
      <c r="R40" s="51"/>
      <c r="S40" s="78"/>
      <c r="T40" s="51"/>
    </row>
    <row r="41" spans="1:20" ht="255">
      <c r="A41" s="517" t="s">
        <v>248</v>
      </c>
      <c r="B41" s="479" t="s">
        <v>915</v>
      </c>
      <c r="C41" s="517" t="s">
        <v>213</v>
      </c>
      <c r="D41" s="526">
        <v>35.68</v>
      </c>
      <c r="E41" s="526">
        <v>23.69</v>
      </c>
      <c r="F41" s="147"/>
      <c r="G41" s="391">
        <f t="shared" si="6"/>
        <v>59.370000000000005</v>
      </c>
      <c r="H41" s="157"/>
      <c r="I41" s="157"/>
      <c r="J41" s="476">
        <f>SUM(D41*1.5)</f>
        <v>53.519999999999996</v>
      </c>
      <c r="K41" s="476">
        <f>SUM((J41+E41)*(1+F41))</f>
        <v>77.209999999999994</v>
      </c>
      <c r="L41" s="476">
        <f t="shared" si="7"/>
        <v>53.519999999999996</v>
      </c>
      <c r="M41" s="476">
        <f>SUM((L41+E41)*(1+F41))</f>
        <v>77.209999999999994</v>
      </c>
      <c r="N41" s="476">
        <f t="shared" si="8"/>
        <v>53.519999999999996</v>
      </c>
      <c r="O41" s="476"/>
      <c r="P41" s="476">
        <f t="shared" si="4"/>
        <v>71.36</v>
      </c>
      <c r="Q41" s="476">
        <f>SUM((P41+E41)*(1+F41))</f>
        <v>95.05</v>
      </c>
      <c r="R41" s="51"/>
      <c r="S41" s="78"/>
      <c r="T41" s="51"/>
    </row>
    <row r="42" spans="1:20" s="49" customFormat="1" ht="64.5">
      <c r="A42" s="432" t="s">
        <v>65</v>
      </c>
      <c r="B42" s="402" t="s">
        <v>830</v>
      </c>
      <c r="C42" s="520"/>
      <c r="D42" s="433"/>
      <c r="E42" s="433"/>
      <c r="F42" s="452"/>
      <c r="G42" s="157"/>
      <c r="H42" s="157"/>
      <c r="I42" s="157"/>
      <c r="J42" s="433"/>
      <c r="K42" s="391">
        <f>SUM(G42*1.5)</f>
        <v>0</v>
      </c>
      <c r="L42" s="444"/>
      <c r="M42" s="391">
        <f>SUM(G42*1.5)</f>
        <v>0</v>
      </c>
      <c r="N42" s="444"/>
      <c r="O42" s="391">
        <f>SUM(G42*1.5)</f>
        <v>0</v>
      </c>
      <c r="P42" s="444"/>
      <c r="Q42" s="391">
        <f>SUM(G42*2)</f>
        <v>0</v>
      </c>
    </row>
    <row r="43" spans="1:20" s="49" customFormat="1" ht="166.5">
      <c r="A43" s="434" t="s">
        <v>61</v>
      </c>
      <c r="B43" s="402" t="s">
        <v>828</v>
      </c>
      <c r="C43" s="520"/>
      <c r="D43" s="433"/>
      <c r="E43" s="433"/>
      <c r="F43" s="452"/>
      <c r="G43" s="157"/>
      <c r="H43" s="157"/>
      <c r="I43" s="157"/>
      <c r="J43" s="433"/>
      <c r="K43" s="391">
        <f t="shared" ref="K43:K50" si="9">SUM(G43*1.5)</f>
        <v>0</v>
      </c>
      <c r="L43" s="444"/>
      <c r="M43" s="391">
        <f t="shared" ref="M43:M50" si="10">SUM(G43*1.5)</f>
        <v>0</v>
      </c>
      <c r="N43" s="444"/>
      <c r="O43" s="391">
        <f t="shared" ref="O43:O50" si="11">SUM(G43*1.5)</f>
        <v>0</v>
      </c>
      <c r="P43" s="444"/>
      <c r="Q43" s="391">
        <f t="shared" ref="Q43:Q50" si="12">SUM(G43*2)</f>
        <v>0</v>
      </c>
      <c r="R43" s="60"/>
      <c r="S43" s="59"/>
    </row>
    <row r="44" spans="1:20" s="49" customFormat="1" ht="64.5">
      <c r="A44" s="432" t="s">
        <v>62</v>
      </c>
      <c r="B44" s="402" t="s">
        <v>827</v>
      </c>
      <c r="C44" s="520"/>
      <c r="D44" s="433"/>
      <c r="E44" s="433"/>
      <c r="F44" s="452"/>
      <c r="G44" s="157"/>
      <c r="H44" s="157"/>
      <c r="I44" s="157"/>
      <c r="J44" s="433"/>
      <c r="K44" s="391">
        <f t="shared" si="9"/>
        <v>0</v>
      </c>
      <c r="L44" s="444"/>
      <c r="M44" s="391">
        <f t="shared" si="10"/>
        <v>0</v>
      </c>
      <c r="N44" s="444"/>
      <c r="O44" s="391">
        <f t="shared" si="11"/>
        <v>0</v>
      </c>
      <c r="P44" s="444"/>
      <c r="Q44" s="391">
        <f t="shared" si="12"/>
        <v>0</v>
      </c>
      <c r="R44" s="60"/>
      <c r="S44" s="59"/>
    </row>
    <row r="45" spans="1:20" s="49" customFormat="1" ht="102.75">
      <c r="A45" s="485" t="s">
        <v>98</v>
      </c>
      <c r="B45" s="414" t="s">
        <v>826</v>
      </c>
      <c r="C45" s="520"/>
      <c r="D45" s="433"/>
      <c r="E45" s="433"/>
      <c r="F45" s="452"/>
      <c r="G45" s="157"/>
      <c r="H45" s="157"/>
      <c r="I45" s="157"/>
      <c r="J45" s="433"/>
      <c r="K45" s="391">
        <f t="shared" si="9"/>
        <v>0</v>
      </c>
      <c r="L45" s="444"/>
      <c r="M45" s="391">
        <f t="shared" si="10"/>
        <v>0</v>
      </c>
      <c r="N45" s="444"/>
      <c r="O45" s="391">
        <f t="shared" si="11"/>
        <v>0</v>
      </c>
      <c r="P45" s="444"/>
      <c r="Q45" s="391">
        <f t="shared" si="12"/>
        <v>0</v>
      </c>
      <c r="R45" s="60"/>
      <c r="S45" s="59"/>
    </row>
    <row r="46" spans="1:20" s="49" customFormat="1" ht="129" thickBot="1">
      <c r="A46" s="486" t="s">
        <v>461</v>
      </c>
      <c r="B46" s="438" t="s">
        <v>825</v>
      </c>
      <c r="C46" s="535"/>
      <c r="D46" s="433"/>
      <c r="E46" s="433"/>
      <c r="F46" s="452"/>
      <c r="G46" s="157"/>
      <c r="H46" s="157"/>
      <c r="I46" s="157"/>
      <c r="J46" s="433"/>
      <c r="K46" s="391">
        <f t="shared" si="9"/>
        <v>0</v>
      </c>
      <c r="L46" s="444"/>
      <c r="M46" s="391">
        <f t="shared" si="10"/>
        <v>0</v>
      </c>
      <c r="N46" s="444"/>
      <c r="O46" s="391">
        <f t="shared" si="11"/>
        <v>0</v>
      </c>
      <c r="P46" s="444"/>
      <c r="Q46" s="391">
        <f t="shared" si="12"/>
        <v>0</v>
      </c>
      <c r="R46" s="60"/>
      <c r="S46" s="59"/>
    </row>
    <row r="47" spans="1:20" s="49" customFormat="1" ht="78" thickTop="1">
      <c r="A47" s="485" t="s">
        <v>99</v>
      </c>
      <c r="B47" s="422" t="s">
        <v>824</v>
      </c>
      <c r="C47" s="535"/>
      <c r="D47" s="433"/>
      <c r="E47" s="433"/>
      <c r="F47" s="452"/>
      <c r="G47" s="157"/>
      <c r="H47" s="157"/>
      <c r="I47" s="157"/>
      <c r="J47" s="433"/>
      <c r="K47" s="391">
        <f t="shared" si="9"/>
        <v>0</v>
      </c>
      <c r="L47" s="444"/>
      <c r="M47" s="391">
        <f t="shared" si="10"/>
        <v>0</v>
      </c>
      <c r="N47" s="444"/>
      <c r="O47" s="391">
        <f t="shared" si="11"/>
        <v>0</v>
      </c>
      <c r="P47" s="444"/>
      <c r="Q47" s="391">
        <f t="shared" si="12"/>
        <v>0</v>
      </c>
      <c r="R47" s="60"/>
      <c r="S47" s="59"/>
    </row>
    <row r="48" spans="1:20" s="49" customFormat="1">
      <c r="A48" s="432" t="s">
        <v>64</v>
      </c>
      <c r="B48" s="200"/>
      <c r="C48" s="535"/>
      <c r="D48" s="433"/>
      <c r="E48" s="433"/>
      <c r="F48" s="452"/>
      <c r="G48" s="444"/>
      <c r="H48" s="444"/>
      <c r="I48" s="444"/>
      <c r="J48" s="433"/>
      <c r="K48" s="444"/>
      <c r="L48" s="444"/>
      <c r="M48" s="444"/>
      <c r="N48" s="444"/>
      <c r="O48" s="444"/>
      <c r="P48" s="444"/>
      <c r="Q48" s="444"/>
      <c r="R48" s="60"/>
      <c r="S48" s="59"/>
    </row>
    <row r="49" spans="1:19" s="49" customFormat="1" ht="15.75" thickBot="1">
      <c r="A49" s="432" t="s">
        <v>63</v>
      </c>
      <c r="B49" s="203"/>
      <c r="C49" s="535"/>
      <c r="D49" s="433"/>
      <c r="E49" s="433"/>
      <c r="F49" s="452"/>
      <c r="G49" s="444"/>
      <c r="H49" s="444"/>
      <c r="I49" s="444"/>
      <c r="J49" s="433"/>
      <c r="K49" s="444"/>
      <c r="L49" s="444"/>
      <c r="M49" s="444"/>
      <c r="N49" s="444"/>
      <c r="O49" s="444"/>
      <c r="P49" s="444"/>
      <c r="Q49" s="444"/>
      <c r="R49" s="60"/>
      <c r="S49" s="59"/>
    </row>
    <row r="50" spans="1:19" s="49" customFormat="1" ht="90">
      <c r="A50" s="485" t="s">
        <v>100</v>
      </c>
      <c r="B50" s="422" t="s">
        <v>823</v>
      </c>
      <c r="C50" s="535"/>
      <c r="D50" s="433"/>
      <c r="E50" s="433"/>
      <c r="F50" s="452"/>
      <c r="G50" s="157"/>
      <c r="H50" s="157"/>
      <c r="I50" s="157"/>
      <c r="J50" s="433"/>
      <c r="K50" s="391">
        <f t="shared" si="9"/>
        <v>0</v>
      </c>
      <c r="L50" s="444"/>
      <c r="M50" s="391">
        <f t="shared" si="10"/>
        <v>0</v>
      </c>
      <c r="N50" s="444"/>
      <c r="O50" s="391">
        <f t="shared" si="11"/>
        <v>0</v>
      </c>
      <c r="P50" s="444"/>
      <c r="Q50" s="391">
        <f t="shared" si="12"/>
        <v>0</v>
      </c>
      <c r="R50" s="60"/>
      <c r="S50" s="59"/>
    </row>
    <row r="51" spans="1:19" s="49" customFormat="1">
      <c r="A51" s="432" t="s">
        <v>64</v>
      </c>
      <c r="B51" s="488"/>
      <c r="C51" s="433"/>
      <c r="D51" s="433"/>
      <c r="E51" s="433"/>
      <c r="F51" s="452"/>
      <c r="G51" s="444"/>
      <c r="H51" s="444"/>
      <c r="I51" s="444"/>
      <c r="J51" s="433"/>
      <c r="K51" s="444"/>
      <c r="L51" s="444"/>
      <c r="M51" s="444"/>
      <c r="N51" s="444"/>
      <c r="O51" s="444"/>
      <c r="P51" s="444"/>
      <c r="Q51" s="444"/>
      <c r="R51" s="60"/>
      <c r="S51" s="59"/>
    </row>
    <row r="52" spans="1:19" s="49" customFormat="1">
      <c r="A52" s="432" t="s">
        <v>63</v>
      </c>
      <c r="B52" s="488"/>
      <c r="C52" s="433"/>
      <c r="D52" s="433"/>
      <c r="E52" s="433"/>
      <c r="F52" s="452"/>
      <c r="G52" s="444"/>
      <c r="H52" s="444"/>
      <c r="I52" s="444"/>
      <c r="J52" s="433"/>
      <c r="K52" s="444"/>
      <c r="L52" s="444"/>
      <c r="M52" s="444"/>
      <c r="N52" s="444"/>
      <c r="O52" s="444"/>
      <c r="P52" s="444"/>
      <c r="Q52" s="444"/>
      <c r="R52" s="60"/>
      <c r="S52" s="59"/>
    </row>
  </sheetData>
  <sheetProtection algorithmName="SHA-512" hashValue="qJCboso8/HSYCIC3GengEaNve4L1nQUckxEon/QROn3xHKMD29YjPnYeVsGhkf0VeNM7zOR4cdPde2dLF5ek9w==" saltValue="JNBehNQtI+R04mIS0qLN0g==" spinCount="100000" sheet="1" objects="1" scenarios="1"/>
  <mergeCells count="1">
    <mergeCell ref="A3:Q3"/>
  </mergeCells>
  <pageMargins left="0.7" right="0.7" top="0.75" bottom="0.75" header="0.3" footer="0.3"/>
  <pageSetup scale="3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77"/>
  <sheetViews>
    <sheetView zoomScale="70" zoomScaleNormal="70" workbookViewId="0">
      <selection activeCell="H68" sqref="H68"/>
    </sheetView>
  </sheetViews>
  <sheetFormatPr defaultColWidth="9.28515625" defaultRowHeight="15"/>
  <cols>
    <col min="1" max="1" width="48.42578125" style="59" customWidth="1"/>
    <col min="2" max="3" width="43.28515625" style="59" customWidth="1"/>
    <col min="4" max="4" width="18.42578125" style="59" customWidth="1"/>
    <col min="5" max="5" width="18.7109375" style="59" customWidth="1"/>
    <col min="6" max="6" width="14.28515625" style="63" customWidth="1"/>
    <col min="7" max="7" width="15.28515625" style="59" bestFit="1" customWidth="1"/>
    <col min="8" max="8" width="16" style="59" customWidth="1"/>
    <col min="9" max="9" width="13.85546875" style="59" customWidth="1"/>
    <col min="10" max="10" width="15.28515625" style="59" bestFit="1" customWidth="1"/>
    <col min="11" max="11" width="17.42578125" style="59" bestFit="1" customWidth="1"/>
    <col min="12" max="12" width="15.28515625" style="59" bestFit="1" customWidth="1"/>
    <col min="13" max="13" width="18.42578125" style="59" customWidth="1"/>
    <col min="14" max="14" width="16.42578125" style="59" bestFit="1" customWidth="1"/>
    <col min="15" max="15" width="15.28515625" style="59" bestFit="1" customWidth="1"/>
    <col min="16" max="16" width="18.28515625" style="59" customWidth="1"/>
    <col min="17" max="17" width="17.5703125" style="59" customWidth="1"/>
    <col min="18" max="18" width="12.42578125" style="59" hidden="1" customWidth="1"/>
    <col min="19" max="20" width="9.28515625" style="59" hidden="1" customWidth="1"/>
    <col min="21" max="16384" width="9.28515625" style="59"/>
  </cols>
  <sheetData>
    <row r="1" spans="1:20" ht="18.75">
      <c r="A1" s="489" t="s">
        <v>91</v>
      </c>
      <c r="B1" s="490"/>
      <c r="C1" s="490"/>
      <c r="D1" s="490"/>
      <c r="E1" s="490"/>
      <c r="F1" s="492"/>
      <c r="G1" s="491"/>
      <c r="H1" s="491"/>
      <c r="I1" s="491"/>
      <c r="J1" s="491"/>
      <c r="K1" s="491"/>
      <c r="L1" s="491"/>
      <c r="M1" s="491"/>
      <c r="N1" s="491"/>
      <c r="O1" s="491"/>
      <c r="P1" s="491"/>
      <c r="Q1" s="491"/>
    </row>
    <row r="2" spans="1:20" ht="18.75">
      <c r="A2" s="494"/>
      <c r="B2" s="468" t="s">
        <v>0</v>
      </c>
      <c r="C2" s="468" t="str">
        <f>'Cover Page'!C5:E5</f>
        <v>[Insert Bidder Name]</v>
      </c>
      <c r="D2" s="340"/>
      <c r="E2" s="340"/>
      <c r="F2" s="492"/>
      <c r="G2" s="491"/>
      <c r="H2" s="491"/>
      <c r="I2" s="491"/>
      <c r="J2" s="491"/>
      <c r="K2" s="491"/>
      <c r="L2" s="491"/>
      <c r="M2" s="491"/>
      <c r="N2" s="491"/>
      <c r="O2" s="491"/>
      <c r="P2" s="491"/>
      <c r="Q2" s="491"/>
    </row>
    <row r="3" spans="1:20" s="49" customFormat="1" ht="65.25" customHeight="1">
      <c r="A3" s="392" t="s">
        <v>464</v>
      </c>
      <c r="B3" s="393"/>
      <c r="C3" s="393"/>
      <c r="D3" s="393"/>
      <c r="E3" s="393"/>
      <c r="F3" s="393"/>
      <c r="G3" s="393"/>
      <c r="H3" s="393"/>
      <c r="I3" s="393"/>
      <c r="J3" s="393"/>
      <c r="K3" s="393"/>
      <c r="L3" s="393"/>
      <c r="M3" s="393"/>
      <c r="N3" s="393"/>
      <c r="O3" s="393"/>
      <c r="P3" s="393"/>
      <c r="Q3" s="394"/>
    </row>
    <row r="4" spans="1:20" s="49" customFormat="1" ht="82.5" customHeight="1">
      <c r="A4" s="495" t="s">
        <v>118</v>
      </c>
      <c r="B4" s="395" t="s">
        <v>82</v>
      </c>
      <c r="C4" s="396" t="s">
        <v>109</v>
      </c>
      <c r="D4" s="397">
        <v>51.75</v>
      </c>
      <c r="E4" s="397">
        <f>SUM((R4+(D4*S4)))</f>
        <v>33.54</v>
      </c>
      <c r="F4" s="470">
        <v>0.95</v>
      </c>
      <c r="G4" s="381">
        <f>SUM(D4:E4)*(1+F4)</f>
        <v>166.31549999999999</v>
      </c>
      <c r="H4" s="471" t="s">
        <v>120</v>
      </c>
      <c r="I4" s="383">
        <v>170.58</v>
      </c>
      <c r="J4" s="397">
        <f>SUM(D4*1.5)</f>
        <v>77.625</v>
      </c>
      <c r="K4" s="381">
        <f>SUM((J4+(R4+(J4*S4))*(1+F4)))</f>
        <v>151.101</v>
      </c>
      <c r="L4" s="381">
        <f>SUM(D4*1.5)</f>
        <v>77.625</v>
      </c>
      <c r="M4" s="381">
        <f>SUM((L4+(R4+(L4*S4))*(1+F4)))</f>
        <v>151.101</v>
      </c>
      <c r="N4" s="381">
        <f>SUM(D4*1.5)</f>
        <v>77.625</v>
      </c>
      <c r="O4" s="381">
        <f>SUM(N4+(R4+(N4*S4))*(1+F4))</f>
        <v>151.101</v>
      </c>
      <c r="P4" s="381">
        <f>SUM(D4*2)</f>
        <v>103.5</v>
      </c>
      <c r="Q4" s="381">
        <f>SUM((P4+(R4+(P4*S4))*(1+F4)))</f>
        <v>185.04899999999998</v>
      </c>
      <c r="R4" s="49">
        <v>25.26</v>
      </c>
      <c r="S4" s="49">
        <v>0.16</v>
      </c>
    </row>
    <row r="5" spans="1:20" ht="45">
      <c r="A5" s="398" t="s">
        <v>47</v>
      </c>
      <c r="B5" s="398" t="s">
        <v>48</v>
      </c>
      <c r="C5" s="399" t="s">
        <v>112</v>
      </c>
      <c r="D5" s="400" t="s">
        <v>49</v>
      </c>
      <c r="E5" s="400" t="s">
        <v>50</v>
      </c>
      <c r="F5" s="472" t="s">
        <v>51</v>
      </c>
      <c r="G5" s="400" t="s">
        <v>69</v>
      </c>
      <c r="H5" s="536" t="s">
        <v>114</v>
      </c>
      <c r="I5" s="400" t="s">
        <v>77</v>
      </c>
      <c r="J5" s="400" t="s">
        <v>68</v>
      </c>
      <c r="K5" s="400" t="s">
        <v>67</v>
      </c>
      <c r="L5" s="400" t="s">
        <v>52</v>
      </c>
      <c r="M5" s="537" t="s">
        <v>101</v>
      </c>
      <c r="N5" s="400" t="s">
        <v>54</v>
      </c>
      <c r="O5" s="400" t="s">
        <v>55</v>
      </c>
      <c r="P5" s="503" t="s">
        <v>66</v>
      </c>
      <c r="Q5" s="400" t="s">
        <v>56</v>
      </c>
      <c r="R5" s="51"/>
      <c r="S5" s="51"/>
      <c r="T5" s="51"/>
    </row>
    <row r="6" spans="1:20" ht="300">
      <c r="A6" s="496" t="s">
        <v>253</v>
      </c>
      <c r="B6" s="405" t="s">
        <v>925</v>
      </c>
      <c r="C6" s="496" t="s">
        <v>257</v>
      </c>
      <c r="D6" s="532">
        <v>34.5</v>
      </c>
      <c r="E6" s="532">
        <f>SUM((D6*S6)+R6)</f>
        <v>21.66375</v>
      </c>
      <c r="F6" s="147"/>
      <c r="G6" s="476">
        <f t="shared" ref="G6:G22" si="0">SUM(D6:E6)*(1+F6)</f>
        <v>56.16375</v>
      </c>
      <c r="H6" s="157"/>
      <c r="I6" s="157"/>
      <c r="J6" s="476">
        <f t="shared" ref="J6:J36" si="1">SUM(D6*1.5)</f>
        <v>51.75</v>
      </c>
      <c r="K6" s="476">
        <f>SUM((J6+(J6*S6+R6)*(1+F6)))</f>
        <v>74.405625000000001</v>
      </c>
      <c r="L6" s="476">
        <f t="shared" ref="L6:L22" si="2">SUM(D6*1.5)</f>
        <v>51.75</v>
      </c>
      <c r="M6" s="476">
        <f>SUM((L6+(L6*S6+R6)*(1+F6)))</f>
        <v>74.405625000000001</v>
      </c>
      <c r="N6" s="476">
        <f t="shared" ref="N6:N37" si="3">SUM(D6*1.5)</f>
        <v>51.75</v>
      </c>
      <c r="O6" s="476">
        <f>SUM(N6+(N6*S6+R6)*(1+F6))</f>
        <v>74.405625000000001</v>
      </c>
      <c r="P6" s="476">
        <f t="shared" ref="P6:P36" si="4">SUM(D6*2)</f>
        <v>69</v>
      </c>
      <c r="Q6" s="476">
        <f>SUM((P6+(P6*S6+R6)*(1+F6)))</f>
        <v>92.647500000000008</v>
      </c>
      <c r="R6" s="60">
        <v>19.68</v>
      </c>
      <c r="S6" s="78">
        <v>5.7500000000000002E-2</v>
      </c>
      <c r="T6" s="51"/>
    </row>
    <row r="7" spans="1:20" ht="291.75" customHeight="1">
      <c r="A7" s="538" t="s">
        <v>254</v>
      </c>
      <c r="B7" s="405" t="s">
        <v>925</v>
      </c>
      <c r="C7" s="410" t="s">
        <v>471</v>
      </c>
      <c r="D7" s="532">
        <v>33</v>
      </c>
      <c r="E7" s="532">
        <f>SUM((D7*S7)+R7)</f>
        <v>27.439999999999998</v>
      </c>
      <c r="F7" s="147"/>
      <c r="G7" s="476">
        <f t="shared" si="0"/>
        <v>60.44</v>
      </c>
      <c r="H7" s="151"/>
      <c r="I7" s="151"/>
      <c r="J7" s="476">
        <f t="shared" si="1"/>
        <v>49.5</v>
      </c>
      <c r="K7" s="476">
        <f>SUM((J7+(J7*S7+R7)*(1+F7)))</f>
        <v>77.435000000000002</v>
      </c>
      <c r="L7" s="476">
        <f t="shared" si="2"/>
        <v>49.5</v>
      </c>
      <c r="M7" s="476">
        <f>SUM((L7+(L7*S7+R7)*(1+F7)))</f>
        <v>77.435000000000002</v>
      </c>
      <c r="N7" s="476">
        <f t="shared" si="3"/>
        <v>49.5</v>
      </c>
      <c r="O7" s="476">
        <f>SUM(N7+(N7*S7+R7)*(1+F7))</f>
        <v>77.435000000000002</v>
      </c>
      <c r="P7" s="476">
        <f t="shared" si="4"/>
        <v>66</v>
      </c>
      <c r="Q7" s="476">
        <f>SUM((P7+(P7*S7+R7)*(1+F7)))</f>
        <v>94.43</v>
      </c>
      <c r="R7" s="79">
        <v>26.45</v>
      </c>
      <c r="S7" s="78">
        <v>0.03</v>
      </c>
      <c r="T7" s="51"/>
    </row>
    <row r="8" spans="1:20" ht="300">
      <c r="A8" s="538" t="s">
        <v>255</v>
      </c>
      <c r="B8" s="405" t="s">
        <v>925</v>
      </c>
      <c r="C8" s="410" t="s">
        <v>472</v>
      </c>
      <c r="D8" s="532">
        <v>34.1</v>
      </c>
      <c r="E8" s="532">
        <f>SUM((R8+(D8*S8)))</f>
        <v>22.593</v>
      </c>
      <c r="F8" s="147"/>
      <c r="G8" s="476">
        <f t="shared" si="0"/>
        <v>56.692999999999998</v>
      </c>
      <c r="H8" s="151"/>
      <c r="I8" s="151"/>
      <c r="J8" s="476">
        <f t="shared" si="1"/>
        <v>51.150000000000006</v>
      </c>
      <c r="K8" s="476">
        <f>SUM((J8+E8)*(1+F8))</f>
        <v>73.743000000000009</v>
      </c>
      <c r="L8" s="476">
        <f t="shared" si="2"/>
        <v>51.150000000000006</v>
      </c>
      <c r="M8" s="476">
        <f>SUM((L8+E8)*(1+F8))</f>
        <v>73.743000000000009</v>
      </c>
      <c r="N8" s="476">
        <f t="shared" si="3"/>
        <v>51.150000000000006</v>
      </c>
      <c r="O8" s="476">
        <f>SUM(E8+N8)*(1+F8)</f>
        <v>73.743000000000009</v>
      </c>
      <c r="P8" s="476">
        <f t="shared" si="4"/>
        <v>68.2</v>
      </c>
      <c r="Q8" s="476">
        <f>SUM((P8+E8)*(1+F8))</f>
        <v>90.793000000000006</v>
      </c>
      <c r="R8" s="55">
        <v>21.57</v>
      </c>
      <c r="S8" s="78">
        <v>0.03</v>
      </c>
      <c r="T8" s="51"/>
    </row>
    <row r="9" spans="1:20" ht="300">
      <c r="A9" s="538" t="s">
        <v>256</v>
      </c>
      <c r="B9" s="405" t="s">
        <v>925</v>
      </c>
      <c r="C9" s="496" t="s">
        <v>258</v>
      </c>
      <c r="D9" s="532">
        <v>37.75</v>
      </c>
      <c r="E9" s="532">
        <f>SUM((R9+(D9*S9)))</f>
        <v>25.052500000000002</v>
      </c>
      <c r="F9" s="147"/>
      <c r="G9" s="476">
        <f t="shared" si="0"/>
        <v>62.802500000000002</v>
      </c>
      <c r="H9" s="151"/>
      <c r="I9" s="151"/>
      <c r="J9" s="476">
        <f t="shared" si="1"/>
        <v>56.625</v>
      </c>
      <c r="K9" s="476">
        <f>SUM((J9+(J9*S9+R9)*(1+F9)))</f>
        <v>82.243750000000006</v>
      </c>
      <c r="L9" s="476">
        <f t="shared" si="2"/>
        <v>56.625</v>
      </c>
      <c r="M9" s="476">
        <f>SUM((L9+(L9*S9+R9)*(1+F9)))</f>
        <v>82.243750000000006</v>
      </c>
      <c r="N9" s="476">
        <f t="shared" si="3"/>
        <v>56.625</v>
      </c>
      <c r="O9" s="476">
        <f>SUM(N9+(N9*S9+R9)*(1+F9))</f>
        <v>82.243750000000006</v>
      </c>
      <c r="P9" s="476">
        <f t="shared" si="4"/>
        <v>75.5</v>
      </c>
      <c r="Q9" s="476">
        <f>SUM((P9+(P9*S9+R9)*(1+F9)))</f>
        <v>101.685</v>
      </c>
      <c r="R9" s="55">
        <v>23.92</v>
      </c>
      <c r="S9" s="78">
        <v>0.03</v>
      </c>
      <c r="T9" s="51"/>
    </row>
    <row r="10" spans="1:20" ht="255">
      <c r="A10" s="496" t="s">
        <v>265</v>
      </c>
      <c r="B10" s="405" t="s">
        <v>809</v>
      </c>
      <c r="C10" s="496" t="s">
        <v>259</v>
      </c>
      <c r="D10" s="539">
        <v>54.56</v>
      </c>
      <c r="E10" s="539">
        <f>SUM(R10+(D10*S10))</f>
        <v>27.832799999999999</v>
      </c>
      <c r="F10" s="147"/>
      <c r="G10" s="476">
        <f t="shared" si="0"/>
        <v>82.392799999999994</v>
      </c>
      <c r="H10" s="151"/>
      <c r="I10" s="151"/>
      <c r="J10" s="476">
        <f t="shared" si="1"/>
        <v>81.84</v>
      </c>
      <c r="K10" s="476">
        <f>SUM((J10+(R10+(J10*S10))*(1+F10)))</f>
        <v>111.5142</v>
      </c>
      <c r="L10" s="476">
        <f t="shared" si="2"/>
        <v>81.84</v>
      </c>
      <c r="M10" s="515">
        <f>SUM((L10+(R10+(L10*S10))*(1+F10)))</f>
        <v>111.5142</v>
      </c>
      <c r="N10" s="515">
        <f t="shared" si="3"/>
        <v>81.84</v>
      </c>
      <c r="O10" s="515">
        <f>SUM(N10+(R10+(N10*S10))*(1+F10))</f>
        <v>111.5142</v>
      </c>
      <c r="P10" s="515">
        <f t="shared" si="4"/>
        <v>109.12</v>
      </c>
      <c r="Q10" s="515">
        <f>SUM((P10+(R10+(P10*S10))*(1+F10)))</f>
        <v>140.63560000000001</v>
      </c>
      <c r="R10" s="52">
        <v>24.15</v>
      </c>
      <c r="S10" s="78">
        <v>6.7500000000000004E-2</v>
      </c>
      <c r="T10" s="51"/>
    </row>
    <row r="11" spans="1:20" ht="120">
      <c r="A11" s="496" t="s">
        <v>260</v>
      </c>
      <c r="B11" s="540" t="s">
        <v>564</v>
      </c>
      <c r="C11" s="496" t="s">
        <v>257</v>
      </c>
      <c r="D11" s="532">
        <v>34.5</v>
      </c>
      <c r="E11" s="532">
        <f>SUM((D11*S11)+R11)</f>
        <v>21.66375</v>
      </c>
      <c r="F11" s="147"/>
      <c r="G11" s="476">
        <f t="shared" si="0"/>
        <v>56.16375</v>
      </c>
      <c r="H11" s="157"/>
      <c r="I11" s="157"/>
      <c r="J11" s="476">
        <f t="shared" si="1"/>
        <v>51.75</v>
      </c>
      <c r="K11" s="476">
        <f>SUM((J11+(J11*S11+R11)*(1+F11)))</f>
        <v>74.405625000000001</v>
      </c>
      <c r="L11" s="476">
        <f t="shared" si="2"/>
        <v>51.75</v>
      </c>
      <c r="M11" s="476">
        <f>SUM((L11+(L11*S11+R11)*(1+F11)))</f>
        <v>74.405625000000001</v>
      </c>
      <c r="N11" s="476">
        <f t="shared" si="3"/>
        <v>51.75</v>
      </c>
      <c r="O11" s="476">
        <f>SUM(N11+(N11*S11+R11)*(1+F11))</f>
        <v>74.405625000000001</v>
      </c>
      <c r="P11" s="476">
        <f t="shared" si="4"/>
        <v>69</v>
      </c>
      <c r="Q11" s="476">
        <f>SUM((P11+(P11*S11+R11)*(1+F11)))</f>
        <v>92.647500000000008</v>
      </c>
      <c r="R11" s="60">
        <v>19.68</v>
      </c>
      <c r="S11" s="78">
        <v>5.7500000000000002E-2</v>
      </c>
      <c r="T11" s="51"/>
    </row>
    <row r="12" spans="1:20" ht="180">
      <c r="A12" s="538" t="s">
        <v>261</v>
      </c>
      <c r="B12" s="405" t="s">
        <v>877</v>
      </c>
      <c r="C12" s="410" t="s">
        <v>471</v>
      </c>
      <c r="D12" s="532">
        <v>33</v>
      </c>
      <c r="E12" s="532">
        <f>SUM((D12*S12)+R12)</f>
        <v>27.439999999999998</v>
      </c>
      <c r="F12" s="147"/>
      <c r="G12" s="476">
        <f t="shared" si="0"/>
        <v>60.44</v>
      </c>
      <c r="H12" s="151"/>
      <c r="I12" s="151"/>
      <c r="J12" s="476">
        <f t="shared" si="1"/>
        <v>49.5</v>
      </c>
      <c r="K12" s="476">
        <f>SUM((J12+(J12*S12+R12)*(1+F12)))</f>
        <v>77.435000000000002</v>
      </c>
      <c r="L12" s="476">
        <f t="shared" si="2"/>
        <v>49.5</v>
      </c>
      <c r="M12" s="476">
        <f>SUM((L12+(L12*S12+R12)*(1+F12)))</f>
        <v>77.435000000000002</v>
      </c>
      <c r="N12" s="476">
        <f t="shared" si="3"/>
        <v>49.5</v>
      </c>
      <c r="O12" s="476">
        <f>SUM(N12+(N12*S12+R12)*(1+F12))</f>
        <v>77.435000000000002</v>
      </c>
      <c r="P12" s="476">
        <f t="shared" si="4"/>
        <v>66</v>
      </c>
      <c r="Q12" s="476">
        <f>SUM((P12+(P12*S12+R12)*(1+F12)))</f>
        <v>94.43</v>
      </c>
      <c r="R12" s="67">
        <v>26.45</v>
      </c>
      <c r="S12" s="78">
        <v>0.03</v>
      </c>
      <c r="T12" s="51"/>
    </row>
    <row r="13" spans="1:20" ht="180">
      <c r="A13" s="538" t="s">
        <v>262</v>
      </c>
      <c r="B13" s="405" t="s">
        <v>877</v>
      </c>
      <c r="C13" s="410" t="s">
        <v>472</v>
      </c>
      <c r="D13" s="532">
        <v>34.1</v>
      </c>
      <c r="E13" s="532">
        <f>SUM((R13+(D13*S13)))</f>
        <v>22.593</v>
      </c>
      <c r="F13" s="147"/>
      <c r="G13" s="476">
        <f t="shared" si="0"/>
        <v>56.692999999999998</v>
      </c>
      <c r="H13" s="151"/>
      <c r="I13" s="151"/>
      <c r="J13" s="476">
        <f t="shared" si="1"/>
        <v>51.150000000000006</v>
      </c>
      <c r="K13" s="476">
        <f>SUM((J13+E13)*(1+F13))</f>
        <v>73.743000000000009</v>
      </c>
      <c r="L13" s="476">
        <f t="shared" si="2"/>
        <v>51.150000000000006</v>
      </c>
      <c r="M13" s="476">
        <f>SUM((L13+E13)*(1+F13))</f>
        <v>73.743000000000009</v>
      </c>
      <c r="N13" s="476">
        <f t="shared" si="3"/>
        <v>51.150000000000006</v>
      </c>
      <c r="O13" s="476">
        <f>SUM(E13+N13)*(1+F13)</f>
        <v>73.743000000000009</v>
      </c>
      <c r="P13" s="476">
        <f t="shared" si="4"/>
        <v>68.2</v>
      </c>
      <c r="Q13" s="476">
        <f>SUM((P13+E13)*(1+F13))</f>
        <v>90.793000000000006</v>
      </c>
      <c r="R13" s="55">
        <v>21.57</v>
      </c>
      <c r="S13" s="78">
        <v>0.03</v>
      </c>
      <c r="T13" s="51"/>
    </row>
    <row r="14" spans="1:20" ht="225">
      <c r="A14" s="538" t="s">
        <v>264</v>
      </c>
      <c r="B14" s="405" t="s">
        <v>877</v>
      </c>
      <c r="C14" s="496" t="s">
        <v>258</v>
      </c>
      <c r="D14" s="532">
        <v>37.75</v>
      </c>
      <c r="E14" s="532">
        <f>SUM((R14+(D14*S14)))</f>
        <v>25.052500000000002</v>
      </c>
      <c r="F14" s="147"/>
      <c r="G14" s="476">
        <f t="shared" si="0"/>
        <v>62.802500000000002</v>
      </c>
      <c r="H14" s="151"/>
      <c r="I14" s="151"/>
      <c r="J14" s="476">
        <f t="shared" si="1"/>
        <v>56.625</v>
      </c>
      <c r="K14" s="476">
        <f>SUM((J14+(J14*S14+R14)*(1+F14)))</f>
        <v>82.243750000000006</v>
      </c>
      <c r="L14" s="476">
        <f t="shared" si="2"/>
        <v>56.625</v>
      </c>
      <c r="M14" s="476">
        <f>SUM((L14+(L14*S14+R14)*(1+F14)))</f>
        <v>82.243750000000006</v>
      </c>
      <c r="N14" s="476">
        <f t="shared" si="3"/>
        <v>56.625</v>
      </c>
      <c r="O14" s="476">
        <f>SUM(N14+(N14*S14+R14)*(1+F14))</f>
        <v>82.243750000000006</v>
      </c>
      <c r="P14" s="476">
        <f t="shared" si="4"/>
        <v>75.5</v>
      </c>
      <c r="Q14" s="476">
        <f>SUM((P14+(P14*S14+R14)*(1+F14)))</f>
        <v>101.685</v>
      </c>
      <c r="R14" s="55">
        <v>23.92</v>
      </c>
      <c r="S14" s="78">
        <v>0.03</v>
      </c>
      <c r="T14" s="51"/>
    </row>
    <row r="15" spans="1:20" ht="150">
      <c r="A15" s="528" t="s">
        <v>427</v>
      </c>
      <c r="B15" s="405" t="s">
        <v>878</v>
      </c>
      <c r="C15" s="496" t="s">
        <v>257</v>
      </c>
      <c r="D15" s="532">
        <v>34.5</v>
      </c>
      <c r="E15" s="532">
        <f>SUM((D15*S15)+R15)</f>
        <v>21.66375</v>
      </c>
      <c r="F15" s="147"/>
      <c r="G15" s="476">
        <f t="shared" si="0"/>
        <v>56.16375</v>
      </c>
      <c r="H15" s="157"/>
      <c r="I15" s="157"/>
      <c r="J15" s="476">
        <f t="shared" si="1"/>
        <v>51.75</v>
      </c>
      <c r="K15" s="476">
        <f>SUM((J15+(J15*S15+R15)*(1+F15)))</f>
        <v>74.405625000000001</v>
      </c>
      <c r="L15" s="476">
        <f t="shared" si="2"/>
        <v>51.75</v>
      </c>
      <c r="M15" s="476">
        <f>SUM((L15+(L15*S15+R15)*(1+F15)))</f>
        <v>74.405625000000001</v>
      </c>
      <c r="N15" s="476">
        <f>SUM(D15*1.5)</f>
        <v>51.75</v>
      </c>
      <c r="O15" s="476">
        <f>SUM(N15+(N15*S15+R15)*(1+F15))</f>
        <v>74.405625000000001</v>
      </c>
      <c r="P15" s="476">
        <f t="shared" si="4"/>
        <v>69</v>
      </c>
      <c r="Q15" s="476">
        <f>SUM((P15+(P15*S15+R15)*(1+F15)))</f>
        <v>92.647500000000008</v>
      </c>
      <c r="R15" s="60">
        <v>19.68</v>
      </c>
      <c r="S15" s="78">
        <v>5.7500000000000002E-2</v>
      </c>
      <c r="T15" s="51"/>
    </row>
    <row r="16" spans="1:20" ht="150">
      <c r="A16" s="538" t="s">
        <v>428</v>
      </c>
      <c r="B16" s="405" t="s">
        <v>878</v>
      </c>
      <c r="C16" s="410" t="s">
        <v>471</v>
      </c>
      <c r="D16" s="532">
        <v>33</v>
      </c>
      <c r="E16" s="532">
        <f>SUM((D16*S16)+R16)</f>
        <v>27.439999999999998</v>
      </c>
      <c r="F16" s="147"/>
      <c r="G16" s="476">
        <f t="shared" si="0"/>
        <v>60.44</v>
      </c>
      <c r="H16" s="151"/>
      <c r="I16" s="151"/>
      <c r="J16" s="476">
        <f t="shared" si="1"/>
        <v>49.5</v>
      </c>
      <c r="K16" s="476">
        <f>SUM((J16+(J16*S16+R16)*(1+F16)))</f>
        <v>77.435000000000002</v>
      </c>
      <c r="L16" s="476">
        <f t="shared" si="2"/>
        <v>49.5</v>
      </c>
      <c r="M16" s="476">
        <f>SUM((L16+(L16*S16+R16)*(1+F16)))</f>
        <v>77.435000000000002</v>
      </c>
      <c r="N16" s="476">
        <f>SUM(D16*1.5)</f>
        <v>49.5</v>
      </c>
      <c r="O16" s="476">
        <f>SUM(N16+(N16*S16+R16)*(1+F16))</f>
        <v>77.435000000000002</v>
      </c>
      <c r="P16" s="476">
        <f t="shared" si="4"/>
        <v>66</v>
      </c>
      <c r="Q16" s="476">
        <f>SUM((P16+(P16*S16+R16)*(1+F16)))</f>
        <v>94.43</v>
      </c>
      <c r="R16" s="67">
        <v>26.45</v>
      </c>
      <c r="S16" s="78">
        <v>0.03</v>
      </c>
      <c r="T16" s="51"/>
    </row>
    <row r="17" spans="1:20" ht="165">
      <c r="A17" s="538" t="s">
        <v>429</v>
      </c>
      <c r="B17" s="405" t="s">
        <v>878</v>
      </c>
      <c r="C17" s="410" t="s">
        <v>472</v>
      </c>
      <c r="D17" s="532">
        <v>34.1</v>
      </c>
      <c r="E17" s="532">
        <f>SUM((R17+(D17*S17)))</f>
        <v>22.593</v>
      </c>
      <c r="F17" s="147"/>
      <c r="G17" s="476">
        <f t="shared" si="0"/>
        <v>56.692999999999998</v>
      </c>
      <c r="H17" s="151"/>
      <c r="I17" s="151"/>
      <c r="J17" s="476">
        <f t="shared" si="1"/>
        <v>51.150000000000006</v>
      </c>
      <c r="K17" s="476">
        <f>SUM((J17+E17)*(1+F17))</f>
        <v>73.743000000000009</v>
      </c>
      <c r="L17" s="476">
        <f t="shared" si="2"/>
        <v>51.150000000000006</v>
      </c>
      <c r="M17" s="476">
        <f>SUM((L17+E17)*(1+F17))</f>
        <v>73.743000000000009</v>
      </c>
      <c r="N17" s="476">
        <f>SUM(D17*1.5)</f>
        <v>51.150000000000006</v>
      </c>
      <c r="O17" s="476">
        <f>SUM(E17+N17)*(1+F17)</f>
        <v>73.743000000000009</v>
      </c>
      <c r="P17" s="476">
        <f t="shared" si="4"/>
        <v>68.2</v>
      </c>
      <c r="Q17" s="476">
        <f>SUM((P17+E17)*(1+F17))</f>
        <v>90.793000000000006</v>
      </c>
      <c r="R17" s="55">
        <v>21.57</v>
      </c>
      <c r="S17" s="78">
        <v>0.03</v>
      </c>
      <c r="T17" s="51"/>
    </row>
    <row r="18" spans="1:20" ht="232.5" customHeight="1">
      <c r="A18" s="538" t="s">
        <v>430</v>
      </c>
      <c r="B18" s="405" t="s">
        <v>878</v>
      </c>
      <c r="C18" s="496" t="s">
        <v>258</v>
      </c>
      <c r="D18" s="532">
        <v>37.75</v>
      </c>
      <c r="E18" s="532">
        <f>SUM((R18+(D18*S18)))</f>
        <v>25.052500000000002</v>
      </c>
      <c r="F18" s="147"/>
      <c r="G18" s="476">
        <f t="shared" si="0"/>
        <v>62.802500000000002</v>
      </c>
      <c r="H18" s="151"/>
      <c r="I18" s="151"/>
      <c r="J18" s="476">
        <f t="shared" si="1"/>
        <v>56.625</v>
      </c>
      <c r="K18" s="476">
        <f>SUM((J18+(J18*S18+R18)*(1+F18)))</f>
        <v>82.243750000000006</v>
      </c>
      <c r="L18" s="476">
        <f t="shared" si="2"/>
        <v>56.625</v>
      </c>
      <c r="M18" s="476">
        <f>SUM((L18+(L18*S18+R18)*(1+F18)))</f>
        <v>82.243750000000006</v>
      </c>
      <c r="N18" s="476">
        <f>SUM(D18*1.5)</f>
        <v>56.625</v>
      </c>
      <c r="O18" s="476">
        <f>SUM(N18+(N18*S18+R18)*(1+F18))</f>
        <v>82.243750000000006</v>
      </c>
      <c r="P18" s="476">
        <f t="shared" si="4"/>
        <v>75.5</v>
      </c>
      <c r="Q18" s="476">
        <f>SUM((P18+(P18*S18+R18)*(1+F18)))</f>
        <v>101.685</v>
      </c>
      <c r="R18" s="55">
        <v>23.92</v>
      </c>
      <c r="S18" s="78">
        <v>0.03</v>
      </c>
      <c r="T18" s="51"/>
    </row>
    <row r="19" spans="1:20" ht="165">
      <c r="A19" s="424" t="s">
        <v>648</v>
      </c>
      <c r="B19" s="479" t="s">
        <v>879</v>
      </c>
      <c r="C19" s="496" t="s">
        <v>257</v>
      </c>
      <c r="D19" s="532">
        <v>34.5</v>
      </c>
      <c r="E19" s="532">
        <f>SUM((D19*S19)+R19)</f>
        <v>21.66375</v>
      </c>
      <c r="F19" s="147"/>
      <c r="G19" s="476">
        <f t="shared" si="0"/>
        <v>56.16375</v>
      </c>
      <c r="H19" s="157"/>
      <c r="I19" s="157"/>
      <c r="J19" s="476">
        <f t="shared" si="1"/>
        <v>51.75</v>
      </c>
      <c r="K19" s="476">
        <f>SUM((J19+(J19*S19+R19)*(1+F19)))</f>
        <v>74.405625000000001</v>
      </c>
      <c r="L19" s="476">
        <f t="shared" si="2"/>
        <v>51.75</v>
      </c>
      <c r="M19" s="476">
        <f>SUM((L19+(L19*S19+R19)*(1+F19)))</f>
        <v>74.405625000000001</v>
      </c>
      <c r="N19" s="476">
        <f t="shared" si="3"/>
        <v>51.75</v>
      </c>
      <c r="O19" s="476">
        <f>SUM(N19+(N19*S19+R19)*(1+F19))</f>
        <v>74.405625000000001</v>
      </c>
      <c r="P19" s="476">
        <f t="shared" si="4"/>
        <v>69</v>
      </c>
      <c r="Q19" s="476">
        <f>SUM((P19+(P19*S19+R19)*(1+F19)))</f>
        <v>92.647500000000008</v>
      </c>
      <c r="R19" s="60">
        <v>19.68</v>
      </c>
      <c r="S19" s="78">
        <v>5.7500000000000002E-2</v>
      </c>
      <c r="T19" s="51"/>
    </row>
    <row r="20" spans="1:20" ht="165">
      <c r="A20" s="538" t="s">
        <v>650</v>
      </c>
      <c r="B20" s="479" t="s">
        <v>879</v>
      </c>
      <c r="C20" s="410" t="s">
        <v>471</v>
      </c>
      <c r="D20" s="532">
        <v>33</v>
      </c>
      <c r="E20" s="532">
        <f>SUM((D20*S20)+R20)</f>
        <v>27.439999999999998</v>
      </c>
      <c r="F20" s="147"/>
      <c r="G20" s="476">
        <f t="shared" si="0"/>
        <v>60.44</v>
      </c>
      <c r="H20" s="151"/>
      <c r="I20" s="151"/>
      <c r="J20" s="476">
        <f t="shared" si="1"/>
        <v>49.5</v>
      </c>
      <c r="K20" s="476">
        <f>SUM((J20+(J20*S20+R20)*(1+F20)))</f>
        <v>77.435000000000002</v>
      </c>
      <c r="L20" s="476">
        <f t="shared" si="2"/>
        <v>49.5</v>
      </c>
      <c r="M20" s="476">
        <f>SUM((L20+(L20*S20+R20)*(1+F20)))</f>
        <v>77.435000000000002</v>
      </c>
      <c r="N20" s="476">
        <f t="shared" si="3"/>
        <v>49.5</v>
      </c>
      <c r="O20" s="476">
        <f>SUM(N20+(N20*S20+R20)*(1+F20))</f>
        <v>77.435000000000002</v>
      </c>
      <c r="P20" s="476">
        <f t="shared" si="4"/>
        <v>66</v>
      </c>
      <c r="Q20" s="476">
        <f>SUM((P20+(P20*S20+R20)*(1+F20)))</f>
        <v>94.43</v>
      </c>
      <c r="R20" s="67">
        <v>26.45</v>
      </c>
      <c r="S20" s="78">
        <v>0.03</v>
      </c>
      <c r="T20" s="51"/>
    </row>
    <row r="21" spans="1:20" ht="165">
      <c r="A21" s="538" t="s">
        <v>649</v>
      </c>
      <c r="B21" s="479" t="s">
        <v>879</v>
      </c>
      <c r="C21" s="410" t="s">
        <v>472</v>
      </c>
      <c r="D21" s="532">
        <v>34.1</v>
      </c>
      <c r="E21" s="532">
        <f>SUM((R21+(D21*S21)))</f>
        <v>22.593</v>
      </c>
      <c r="F21" s="147"/>
      <c r="G21" s="476">
        <f t="shared" si="0"/>
        <v>56.692999999999998</v>
      </c>
      <c r="H21" s="151"/>
      <c r="I21" s="151"/>
      <c r="J21" s="476">
        <f t="shared" si="1"/>
        <v>51.150000000000006</v>
      </c>
      <c r="K21" s="476">
        <f>SUM((J21+E21)*(1+F21))</f>
        <v>73.743000000000009</v>
      </c>
      <c r="L21" s="476">
        <f t="shared" si="2"/>
        <v>51.150000000000006</v>
      </c>
      <c r="M21" s="476">
        <f>SUM((L21+E21)*(1+F21))</f>
        <v>73.743000000000009</v>
      </c>
      <c r="N21" s="476">
        <f t="shared" si="3"/>
        <v>51.150000000000006</v>
      </c>
      <c r="O21" s="476">
        <f>SUM(E21+N21)*(1+F21)</f>
        <v>73.743000000000009</v>
      </c>
      <c r="P21" s="476">
        <f t="shared" si="4"/>
        <v>68.2</v>
      </c>
      <c r="Q21" s="476">
        <f>SUM((P21+E21)*(1+F21))</f>
        <v>90.793000000000006</v>
      </c>
      <c r="R21" s="55">
        <v>21.57</v>
      </c>
      <c r="S21" s="78">
        <v>0.03</v>
      </c>
      <c r="T21" s="51"/>
    </row>
    <row r="22" spans="1:20" ht="225">
      <c r="A22" s="538" t="s">
        <v>651</v>
      </c>
      <c r="B22" s="479" t="s">
        <v>879</v>
      </c>
      <c r="C22" s="496" t="s">
        <v>258</v>
      </c>
      <c r="D22" s="532">
        <v>37.75</v>
      </c>
      <c r="E22" s="532">
        <f>SUM((R22+(D22*S22)))</f>
        <v>25.052500000000002</v>
      </c>
      <c r="F22" s="147"/>
      <c r="G22" s="476">
        <f t="shared" si="0"/>
        <v>62.802500000000002</v>
      </c>
      <c r="H22" s="151"/>
      <c r="I22" s="151"/>
      <c r="J22" s="476">
        <f t="shared" si="1"/>
        <v>56.625</v>
      </c>
      <c r="K22" s="476">
        <f>SUM((J22+(J22*S22+R22)*(1+F22)))</f>
        <v>82.243750000000006</v>
      </c>
      <c r="L22" s="476">
        <f t="shared" si="2"/>
        <v>56.625</v>
      </c>
      <c r="M22" s="476">
        <f>SUM((L22+(L22*S22+R22)*(1+F22)))</f>
        <v>82.243750000000006</v>
      </c>
      <c r="N22" s="476">
        <f t="shared" si="3"/>
        <v>56.625</v>
      </c>
      <c r="O22" s="476">
        <f>SUM(N22+(N22*S22+R22)*(1+F22))</f>
        <v>82.243750000000006</v>
      </c>
      <c r="P22" s="476">
        <f t="shared" si="4"/>
        <v>75.5</v>
      </c>
      <c r="Q22" s="476">
        <f>SUM((P22+(P22*S22+R22)*(1+F22)))</f>
        <v>101.685</v>
      </c>
      <c r="R22" s="55">
        <v>23.92</v>
      </c>
      <c r="S22" s="78">
        <v>0.03</v>
      </c>
      <c r="T22" s="51"/>
    </row>
    <row r="23" spans="1:20" ht="165">
      <c r="A23" s="496" t="s">
        <v>267</v>
      </c>
      <c r="B23" s="479" t="s">
        <v>926</v>
      </c>
      <c r="C23" s="496" t="s">
        <v>257</v>
      </c>
      <c r="D23" s="532">
        <v>34.5</v>
      </c>
      <c r="E23" s="532">
        <f>SUM((D23*S23)+R23)</f>
        <v>21.66375</v>
      </c>
      <c r="F23" s="147"/>
      <c r="G23" s="476">
        <f t="shared" ref="G23:G54" si="5">SUM(D23:E23)*(1+F23)</f>
        <v>56.16375</v>
      </c>
      <c r="H23" s="157"/>
      <c r="I23" s="157"/>
      <c r="J23" s="476">
        <f t="shared" si="1"/>
        <v>51.75</v>
      </c>
      <c r="K23" s="476">
        <f>SUM((J23+(J23*S23+R23)*(1+F23)))</f>
        <v>74.405625000000001</v>
      </c>
      <c r="L23" s="476">
        <f t="shared" ref="L23:L54" si="6">SUM(D23*1.5)</f>
        <v>51.75</v>
      </c>
      <c r="M23" s="476">
        <f>SUM((L23+(L23*S23+R23)*(1+F23)))</f>
        <v>74.405625000000001</v>
      </c>
      <c r="N23" s="476">
        <f t="shared" si="3"/>
        <v>51.75</v>
      </c>
      <c r="O23" s="476">
        <f>SUM(N23+(N23*S23+R23)*(1+F23))</f>
        <v>74.405625000000001</v>
      </c>
      <c r="P23" s="476">
        <f t="shared" si="4"/>
        <v>69</v>
      </c>
      <c r="Q23" s="476">
        <f>SUM((P23+(P23*S23+R23)*(1+F23)))</f>
        <v>92.647500000000008</v>
      </c>
      <c r="R23" s="60">
        <v>19.68</v>
      </c>
      <c r="S23" s="78">
        <v>5.7500000000000002E-2</v>
      </c>
      <c r="T23" s="51"/>
    </row>
    <row r="24" spans="1:20" ht="165">
      <c r="A24" s="538" t="s">
        <v>268</v>
      </c>
      <c r="B24" s="479" t="s">
        <v>926</v>
      </c>
      <c r="C24" s="410" t="s">
        <v>471</v>
      </c>
      <c r="D24" s="532">
        <v>33</v>
      </c>
      <c r="E24" s="532">
        <f>SUM((D24*S24)+R24)</f>
        <v>27.439999999999998</v>
      </c>
      <c r="F24" s="147"/>
      <c r="G24" s="476">
        <f t="shared" si="5"/>
        <v>60.44</v>
      </c>
      <c r="H24" s="151"/>
      <c r="I24" s="151"/>
      <c r="J24" s="476">
        <f t="shared" si="1"/>
        <v>49.5</v>
      </c>
      <c r="K24" s="476">
        <f>SUM((J24+(J24*S24+R24)*(1+F24)))</f>
        <v>77.435000000000002</v>
      </c>
      <c r="L24" s="476">
        <f t="shared" si="6"/>
        <v>49.5</v>
      </c>
      <c r="M24" s="476">
        <f>SUM((L24+(L24*S24+R24)*(1+F24)))</f>
        <v>77.435000000000002</v>
      </c>
      <c r="N24" s="476">
        <f t="shared" si="3"/>
        <v>49.5</v>
      </c>
      <c r="O24" s="476">
        <f>SUM(N24+(N24*S24+R24)*(1+F24))</f>
        <v>77.435000000000002</v>
      </c>
      <c r="P24" s="476">
        <f t="shared" si="4"/>
        <v>66</v>
      </c>
      <c r="Q24" s="476">
        <f>SUM((P24+(P24*S24+R24)*(1+F24)))</f>
        <v>94.43</v>
      </c>
      <c r="R24" s="67">
        <v>26.45</v>
      </c>
      <c r="S24" s="78">
        <v>0.03</v>
      </c>
      <c r="T24" s="51"/>
    </row>
    <row r="25" spans="1:20" ht="165">
      <c r="A25" s="538" t="s">
        <v>269</v>
      </c>
      <c r="B25" s="479" t="s">
        <v>926</v>
      </c>
      <c r="C25" s="410" t="s">
        <v>472</v>
      </c>
      <c r="D25" s="532">
        <v>34.1</v>
      </c>
      <c r="E25" s="532">
        <f>SUM((R25+(D25*S25)))</f>
        <v>22.593</v>
      </c>
      <c r="F25" s="147"/>
      <c r="G25" s="476">
        <f t="shared" si="5"/>
        <v>56.692999999999998</v>
      </c>
      <c r="H25" s="151"/>
      <c r="I25" s="151"/>
      <c r="J25" s="476">
        <f t="shared" si="1"/>
        <v>51.150000000000006</v>
      </c>
      <c r="K25" s="476">
        <f>SUM((J25+E25)*(1+F25))</f>
        <v>73.743000000000009</v>
      </c>
      <c r="L25" s="476">
        <f t="shared" si="6"/>
        <v>51.150000000000006</v>
      </c>
      <c r="M25" s="476">
        <f>SUM((L25+E25)*(1+F25))</f>
        <v>73.743000000000009</v>
      </c>
      <c r="N25" s="476">
        <f t="shared" si="3"/>
        <v>51.150000000000006</v>
      </c>
      <c r="O25" s="476">
        <f>SUM(E25+N25)*(1+F25)</f>
        <v>73.743000000000009</v>
      </c>
      <c r="P25" s="476">
        <f t="shared" si="4"/>
        <v>68.2</v>
      </c>
      <c r="Q25" s="476">
        <f>SUM((P25+E25)*(1+F25))</f>
        <v>90.793000000000006</v>
      </c>
      <c r="R25" s="55">
        <v>21.57</v>
      </c>
      <c r="S25" s="78">
        <v>0.03</v>
      </c>
      <c r="T25" s="51"/>
    </row>
    <row r="26" spans="1:20" ht="225">
      <c r="A26" s="538" t="s">
        <v>270</v>
      </c>
      <c r="B26" s="479" t="s">
        <v>926</v>
      </c>
      <c r="C26" s="496" t="s">
        <v>258</v>
      </c>
      <c r="D26" s="532">
        <v>37.75</v>
      </c>
      <c r="E26" s="532">
        <f>SUM((R26+(D26*S26)))</f>
        <v>25.052500000000002</v>
      </c>
      <c r="F26" s="147"/>
      <c r="G26" s="476">
        <f t="shared" si="5"/>
        <v>62.802500000000002</v>
      </c>
      <c r="H26" s="151"/>
      <c r="I26" s="151"/>
      <c r="J26" s="476">
        <f t="shared" si="1"/>
        <v>56.625</v>
      </c>
      <c r="K26" s="476">
        <f>SUM((J26+(J26*S26+R26)*(1+F26)))</f>
        <v>82.243750000000006</v>
      </c>
      <c r="L26" s="476">
        <f t="shared" si="6"/>
        <v>56.625</v>
      </c>
      <c r="M26" s="476">
        <f>SUM((L26+(L26*S26+R26)*(1+F26)))</f>
        <v>82.243750000000006</v>
      </c>
      <c r="N26" s="476">
        <f t="shared" si="3"/>
        <v>56.625</v>
      </c>
      <c r="O26" s="476">
        <f>SUM(N26+(N26*S26+R26)*(1+F26))</f>
        <v>82.243750000000006</v>
      </c>
      <c r="P26" s="476">
        <f t="shared" si="4"/>
        <v>75.5</v>
      </c>
      <c r="Q26" s="476">
        <f>SUM((P26+(P26*S26+R26)*(1+F26)))</f>
        <v>101.685</v>
      </c>
      <c r="R26" s="55">
        <v>23.92</v>
      </c>
      <c r="S26" s="78">
        <v>0.03</v>
      </c>
      <c r="T26" s="51"/>
    </row>
    <row r="27" spans="1:20" ht="150">
      <c r="A27" s="424" t="s">
        <v>652</v>
      </c>
      <c r="B27" s="479" t="s">
        <v>815</v>
      </c>
      <c r="C27" s="496" t="s">
        <v>257</v>
      </c>
      <c r="D27" s="532">
        <v>34.5</v>
      </c>
      <c r="E27" s="532">
        <f>SUM((D27*S27)+R27)</f>
        <v>21.66375</v>
      </c>
      <c r="F27" s="147"/>
      <c r="G27" s="476">
        <f t="shared" si="5"/>
        <v>56.16375</v>
      </c>
      <c r="H27" s="157"/>
      <c r="I27" s="157"/>
      <c r="J27" s="476">
        <f t="shared" si="1"/>
        <v>51.75</v>
      </c>
      <c r="K27" s="476">
        <f>SUM((J27+(J27*S27+R27)*(1+F27)))</f>
        <v>74.405625000000001</v>
      </c>
      <c r="L27" s="476">
        <f t="shared" si="6"/>
        <v>51.75</v>
      </c>
      <c r="M27" s="476">
        <f>SUM((L27+(L27*S27+R27)*(1+F27)))</f>
        <v>74.405625000000001</v>
      </c>
      <c r="N27" s="476">
        <f t="shared" si="3"/>
        <v>51.75</v>
      </c>
      <c r="O27" s="476">
        <f>SUM(N27+(N27*S27+R27)*(1+F27))</f>
        <v>74.405625000000001</v>
      </c>
      <c r="P27" s="476">
        <f t="shared" si="4"/>
        <v>69</v>
      </c>
      <c r="Q27" s="476">
        <f>SUM((P27+(P27*S27+R27)*(1+F27)))</f>
        <v>92.647500000000008</v>
      </c>
      <c r="R27" s="60">
        <v>19.68</v>
      </c>
      <c r="S27" s="78">
        <v>5.7500000000000002E-2</v>
      </c>
      <c r="T27" s="51"/>
    </row>
    <row r="28" spans="1:20" ht="150">
      <c r="A28" s="538" t="s">
        <v>653</v>
      </c>
      <c r="B28" s="479" t="s">
        <v>815</v>
      </c>
      <c r="C28" s="410" t="s">
        <v>471</v>
      </c>
      <c r="D28" s="532">
        <v>33</v>
      </c>
      <c r="E28" s="532">
        <f>SUM((D28*S28)+R28)</f>
        <v>27.439999999999998</v>
      </c>
      <c r="F28" s="147"/>
      <c r="G28" s="476">
        <f t="shared" si="5"/>
        <v>60.44</v>
      </c>
      <c r="H28" s="151"/>
      <c r="I28" s="151"/>
      <c r="J28" s="476">
        <f t="shared" si="1"/>
        <v>49.5</v>
      </c>
      <c r="K28" s="476">
        <f>SUM((J28+(J28*S28+R28)*(1+F28)))</f>
        <v>77.435000000000002</v>
      </c>
      <c r="L28" s="476">
        <f t="shared" si="6"/>
        <v>49.5</v>
      </c>
      <c r="M28" s="476">
        <f>SUM((L28+(L28*S28+R28)*(1+F28)))</f>
        <v>77.435000000000002</v>
      </c>
      <c r="N28" s="476">
        <f t="shared" si="3"/>
        <v>49.5</v>
      </c>
      <c r="O28" s="476">
        <f>SUM(N28+(N28*S28+R28)*(1+F28))</f>
        <v>77.435000000000002</v>
      </c>
      <c r="P28" s="476">
        <f t="shared" si="4"/>
        <v>66</v>
      </c>
      <c r="Q28" s="476">
        <f>SUM((P28+(P28*S28+R28)*(1+F28)))</f>
        <v>94.43</v>
      </c>
      <c r="R28" s="67">
        <v>26.45</v>
      </c>
      <c r="S28" s="78">
        <v>0.03</v>
      </c>
      <c r="T28" s="51"/>
    </row>
    <row r="29" spans="1:20" ht="165">
      <c r="A29" s="538" t="s">
        <v>654</v>
      </c>
      <c r="B29" s="479" t="s">
        <v>815</v>
      </c>
      <c r="C29" s="410" t="s">
        <v>472</v>
      </c>
      <c r="D29" s="532">
        <v>34.1</v>
      </c>
      <c r="E29" s="532">
        <f>SUM((R29+(D29*S29)))</f>
        <v>22.593</v>
      </c>
      <c r="F29" s="147"/>
      <c r="G29" s="476">
        <f t="shared" si="5"/>
        <v>56.692999999999998</v>
      </c>
      <c r="H29" s="151"/>
      <c r="I29" s="151"/>
      <c r="J29" s="476">
        <f t="shared" si="1"/>
        <v>51.150000000000006</v>
      </c>
      <c r="K29" s="476">
        <f>SUM((J29+E29)*(1+F29))</f>
        <v>73.743000000000009</v>
      </c>
      <c r="L29" s="476">
        <f t="shared" si="6"/>
        <v>51.150000000000006</v>
      </c>
      <c r="M29" s="476">
        <f>SUM((L29+E29)*(1+F29))</f>
        <v>73.743000000000009</v>
      </c>
      <c r="N29" s="476">
        <f t="shared" si="3"/>
        <v>51.150000000000006</v>
      </c>
      <c r="O29" s="476">
        <f>SUM(E29+N29)*(1+F29)</f>
        <v>73.743000000000009</v>
      </c>
      <c r="P29" s="476">
        <f t="shared" si="4"/>
        <v>68.2</v>
      </c>
      <c r="Q29" s="476">
        <f>SUM((P29+E29)*(1+F29))</f>
        <v>90.793000000000006</v>
      </c>
      <c r="R29" s="55">
        <v>21.57</v>
      </c>
      <c r="S29" s="78">
        <v>0.03</v>
      </c>
      <c r="T29" s="51"/>
    </row>
    <row r="30" spans="1:20" ht="225">
      <c r="A30" s="538" t="s">
        <v>655</v>
      </c>
      <c r="B30" s="479" t="s">
        <v>815</v>
      </c>
      <c r="C30" s="496" t="s">
        <v>258</v>
      </c>
      <c r="D30" s="532">
        <v>37.75</v>
      </c>
      <c r="E30" s="532">
        <f>SUM((R30+(D30*S30)))</f>
        <v>25.052500000000002</v>
      </c>
      <c r="F30" s="147"/>
      <c r="G30" s="476">
        <f t="shared" si="5"/>
        <v>62.802500000000002</v>
      </c>
      <c r="H30" s="151"/>
      <c r="I30" s="151"/>
      <c r="J30" s="476">
        <f t="shared" si="1"/>
        <v>56.625</v>
      </c>
      <c r="K30" s="476">
        <f>SUM((J30+(J30*S30+R30)*(1+F30)))</f>
        <v>82.243750000000006</v>
      </c>
      <c r="L30" s="476">
        <f t="shared" si="6"/>
        <v>56.625</v>
      </c>
      <c r="M30" s="476">
        <f>SUM((L30+(L30*S30+R30)*(1+F30)))</f>
        <v>82.243750000000006</v>
      </c>
      <c r="N30" s="476">
        <f t="shared" si="3"/>
        <v>56.625</v>
      </c>
      <c r="O30" s="476">
        <f>SUM(N30+(N30*S30+R30)*(1+F30))</f>
        <v>82.243750000000006</v>
      </c>
      <c r="P30" s="476">
        <f t="shared" si="4"/>
        <v>75.5</v>
      </c>
      <c r="Q30" s="476">
        <f>SUM((P30+(P30*S30+R30)*(1+F30)))</f>
        <v>101.685</v>
      </c>
      <c r="R30" s="55">
        <v>23.92</v>
      </c>
      <c r="S30" s="78">
        <v>0.03</v>
      </c>
      <c r="T30" s="51"/>
    </row>
    <row r="31" spans="1:20" ht="155.25" customHeight="1">
      <c r="A31" s="424" t="s">
        <v>656</v>
      </c>
      <c r="B31" s="405" t="s">
        <v>907</v>
      </c>
      <c r="C31" s="496" t="s">
        <v>257</v>
      </c>
      <c r="D31" s="532">
        <v>34.5</v>
      </c>
      <c r="E31" s="532">
        <f>SUM((D31*S31)+R31)</f>
        <v>21.66375</v>
      </c>
      <c r="F31" s="147"/>
      <c r="G31" s="476">
        <f t="shared" si="5"/>
        <v>56.16375</v>
      </c>
      <c r="H31" s="157"/>
      <c r="I31" s="157"/>
      <c r="J31" s="476">
        <f t="shared" si="1"/>
        <v>51.75</v>
      </c>
      <c r="K31" s="476">
        <f>SUM((J31+(J31*S31+R31)*(1+F31)))</f>
        <v>74.405625000000001</v>
      </c>
      <c r="L31" s="476">
        <f t="shared" si="6"/>
        <v>51.75</v>
      </c>
      <c r="M31" s="476">
        <f>SUM((L31+(L31*S31+R31)*(1+F31)))</f>
        <v>74.405625000000001</v>
      </c>
      <c r="N31" s="476">
        <f t="shared" si="3"/>
        <v>51.75</v>
      </c>
      <c r="O31" s="476">
        <f>SUM(N31+(N31*S31+R31)*(1+F31))</f>
        <v>74.405625000000001</v>
      </c>
      <c r="P31" s="476">
        <f t="shared" si="4"/>
        <v>69</v>
      </c>
      <c r="Q31" s="476">
        <f>SUM((P31+(P31*S31+R31)*(1+F31)))</f>
        <v>92.647500000000008</v>
      </c>
      <c r="R31" s="60">
        <v>19.68</v>
      </c>
      <c r="S31" s="78">
        <v>5.7500000000000002E-2</v>
      </c>
      <c r="T31" s="51"/>
    </row>
    <row r="32" spans="1:20" ht="165">
      <c r="A32" s="538" t="s">
        <v>657</v>
      </c>
      <c r="B32" s="405" t="s">
        <v>907</v>
      </c>
      <c r="C32" s="410" t="s">
        <v>471</v>
      </c>
      <c r="D32" s="532">
        <v>33</v>
      </c>
      <c r="E32" s="532">
        <f>SUM((D32*S32)+R32)</f>
        <v>27.439999999999998</v>
      </c>
      <c r="F32" s="147"/>
      <c r="G32" s="476">
        <f t="shared" si="5"/>
        <v>60.44</v>
      </c>
      <c r="H32" s="151"/>
      <c r="I32" s="151"/>
      <c r="J32" s="476">
        <f t="shared" si="1"/>
        <v>49.5</v>
      </c>
      <c r="K32" s="476">
        <f>SUM((J32+(J32*S32+R32)*(1+F32)))</f>
        <v>77.435000000000002</v>
      </c>
      <c r="L32" s="476">
        <f t="shared" si="6"/>
        <v>49.5</v>
      </c>
      <c r="M32" s="476">
        <f>SUM((L32+(L32*S32+R32)*(1+F32)))</f>
        <v>77.435000000000002</v>
      </c>
      <c r="N32" s="476">
        <f t="shared" si="3"/>
        <v>49.5</v>
      </c>
      <c r="O32" s="476">
        <f>SUM(N32+(N32*S32+R32)*(1+F32))</f>
        <v>77.435000000000002</v>
      </c>
      <c r="P32" s="476">
        <f t="shared" si="4"/>
        <v>66</v>
      </c>
      <c r="Q32" s="476">
        <f>SUM((P32+(P32*S32+R32)*(1+F32)))</f>
        <v>94.43</v>
      </c>
      <c r="R32" s="67">
        <v>26.45</v>
      </c>
      <c r="S32" s="78">
        <v>0.03</v>
      </c>
      <c r="T32" s="51"/>
    </row>
    <row r="33" spans="1:20" ht="165">
      <c r="A33" s="538" t="s">
        <v>658</v>
      </c>
      <c r="B33" s="405" t="s">
        <v>907</v>
      </c>
      <c r="C33" s="410" t="s">
        <v>472</v>
      </c>
      <c r="D33" s="532">
        <v>34.1</v>
      </c>
      <c r="E33" s="532">
        <f>SUM((R33+(D33*S33)))</f>
        <v>22.593</v>
      </c>
      <c r="F33" s="147"/>
      <c r="G33" s="476">
        <f t="shared" si="5"/>
        <v>56.692999999999998</v>
      </c>
      <c r="H33" s="151"/>
      <c r="I33" s="151"/>
      <c r="J33" s="476">
        <f t="shared" si="1"/>
        <v>51.150000000000006</v>
      </c>
      <c r="K33" s="476">
        <f>SUM((J33+E33)*(1+F33))</f>
        <v>73.743000000000009</v>
      </c>
      <c r="L33" s="476">
        <f t="shared" si="6"/>
        <v>51.150000000000006</v>
      </c>
      <c r="M33" s="476">
        <f>SUM((L33+E33)*(1+F33))</f>
        <v>73.743000000000009</v>
      </c>
      <c r="N33" s="476">
        <f t="shared" si="3"/>
        <v>51.150000000000006</v>
      </c>
      <c r="O33" s="476">
        <f>SUM(E33+N33)*(1+F33)</f>
        <v>73.743000000000009</v>
      </c>
      <c r="P33" s="476">
        <f t="shared" si="4"/>
        <v>68.2</v>
      </c>
      <c r="Q33" s="476">
        <f>SUM((P33+E33)*(1+F33))</f>
        <v>90.793000000000006</v>
      </c>
      <c r="R33" s="55">
        <v>21.57</v>
      </c>
      <c r="S33" s="78">
        <v>0.03</v>
      </c>
      <c r="T33" s="51"/>
    </row>
    <row r="34" spans="1:20" ht="225">
      <c r="A34" s="538" t="s">
        <v>659</v>
      </c>
      <c r="B34" s="405" t="s">
        <v>907</v>
      </c>
      <c r="C34" s="496" t="s">
        <v>258</v>
      </c>
      <c r="D34" s="532">
        <v>37.75</v>
      </c>
      <c r="E34" s="532">
        <f>SUM((R34+(D34*S34)))</f>
        <v>25.052500000000002</v>
      </c>
      <c r="F34" s="147"/>
      <c r="G34" s="476">
        <f t="shared" si="5"/>
        <v>62.802500000000002</v>
      </c>
      <c r="H34" s="151"/>
      <c r="I34" s="151"/>
      <c r="J34" s="476">
        <f t="shared" si="1"/>
        <v>56.625</v>
      </c>
      <c r="K34" s="476">
        <f>SUM((J34+(J34*S34+R34)*(1+F34)))</f>
        <v>82.243750000000006</v>
      </c>
      <c r="L34" s="476">
        <f t="shared" si="6"/>
        <v>56.625</v>
      </c>
      <c r="M34" s="476">
        <f>SUM((L34+(L34*S34+R34)*(1+F34)))</f>
        <v>82.243750000000006</v>
      </c>
      <c r="N34" s="476">
        <f t="shared" si="3"/>
        <v>56.625</v>
      </c>
      <c r="O34" s="476">
        <f>SUM(N34+(N34*S34+R34)*(1+F34))</f>
        <v>82.243750000000006</v>
      </c>
      <c r="P34" s="476">
        <f t="shared" si="4"/>
        <v>75.5</v>
      </c>
      <c r="Q34" s="476">
        <f>SUM((P34+(P34*S34+R34)*(1+F34)))</f>
        <v>101.685</v>
      </c>
      <c r="R34" s="55">
        <v>23.92</v>
      </c>
      <c r="S34" s="78">
        <v>0.03</v>
      </c>
      <c r="T34" s="51"/>
    </row>
    <row r="35" spans="1:20" ht="120">
      <c r="A35" s="496" t="s">
        <v>271</v>
      </c>
      <c r="B35" s="504" t="s">
        <v>573</v>
      </c>
      <c r="C35" s="496" t="s">
        <v>257</v>
      </c>
      <c r="D35" s="532">
        <v>34.5</v>
      </c>
      <c r="E35" s="532">
        <f>SUM((D35*S35)+R35)</f>
        <v>21.66375</v>
      </c>
      <c r="F35" s="147"/>
      <c r="G35" s="476">
        <f t="shared" si="5"/>
        <v>56.16375</v>
      </c>
      <c r="H35" s="157"/>
      <c r="I35" s="157"/>
      <c r="J35" s="476">
        <f t="shared" si="1"/>
        <v>51.75</v>
      </c>
      <c r="K35" s="476">
        <f>SUM((J35+(J35*S35+R35)*(1+F35)))</f>
        <v>74.405625000000001</v>
      </c>
      <c r="L35" s="476">
        <f t="shared" si="6"/>
        <v>51.75</v>
      </c>
      <c r="M35" s="476">
        <f>SUM((L35+(L35*S35+R35)*(1+F35)))</f>
        <v>74.405625000000001</v>
      </c>
      <c r="N35" s="476">
        <f t="shared" si="3"/>
        <v>51.75</v>
      </c>
      <c r="O35" s="476">
        <f>SUM(N35+(N35*S35+R35)*(1+F35))</f>
        <v>74.405625000000001</v>
      </c>
      <c r="P35" s="476">
        <f t="shared" si="4"/>
        <v>69</v>
      </c>
      <c r="Q35" s="476">
        <f>SUM((P35+(P35*S35+R35)*(1+F35)))</f>
        <v>92.647500000000008</v>
      </c>
      <c r="R35" s="60">
        <v>19.68</v>
      </c>
      <c r="S35" s="78">
        <v>5.7500000000000002E-2</v>
      </c>
      <c r="T35" s="51"/>
    </row>
    <row r="36" spans="1:20" ht="120">
      <c r="A36" s="538" t="s">
        <v>272</v>
      </c>
      <c r="B36" s="405" t="s">
        <v>927</v>
      </c>
      <c r="C36" s="410" t="s">
        <v>471</v>
      </c>
      <c r="D36" s="532">
        <v>33</v>
      </c>
      <c r="E36" s="532">
        <f>SUM((D36*S36)+R36)</f>
        <v>27.439999999999998</v>
      </c>
      <c r="F36" s="147"/>
      <c r="G36" s="476">
        <f t="shared" si="5"/>
        <v>60.44</v>
      </c>
      <c r="H36" s="151"/>
      <c r="I36" s="151"/>
      <c r="J36" s="476">
        <f t="shared" si="1"/>
        <v>49.5</v>
      </c>
      <c r="K36" s="476">
        <f>SUM((J36+(J36*S36+R36)*(1+F36)))</f>
        <v>77.435000000000002</v>
      </c>
      <c r="L36" s="476">
        <f t="shared" si="6"/>
        <v>49.5</v>
      </c>
      <c r="M36" s="476">
        <f>SUM((L36+(L36*S36+R36)*(1+F36)))</f>
        <v>77.435000000000002</v>
      </c>
      <c r="N36" s="476">
        <f t="shared" si="3"/>
        <v>49.5</v>
      </c>
      <c r="O36" s="476">
        <f>SUM(N36+(N36*S36+R36)*(1+F36))</f>
        <v>77.435000000000002</v>
      </c>
      <c r="P36" s="476">
        <f t="shared" si="4"/>
        <v>66</v>
      </c>
      <c r="Q36" s="476">
        <f>SUM((P36+(P36*S36+R36)*(1+F36)))</f>
        <v>94.43</v>
      </c>
      <c r="R36" s="67">
        <v>26.45</v>
      </c>
      <c r="S36" s="78">
        <v>0.03</v>
      </c>
      <c r="T36" s="51"/>
    </row>
    <row r="37" spans="1:20" ht="183.75" customHeight="1">
      <c r="A37" s="538" t="s">
        <v>273</v>
      </c>
      <c r="B37" s="405" t="s">
        <v>927</v>
      </c>
      <c r="C37" s="410" t="s">
        <v>472</v>
      </c>
      <c r="D37" s="532">
        <v>34.1</v>
      </c>
      <c r="E37" s="532">
        <f>SUM((R37+(D37*S37)))</f>
        <v>22.593</v>
      </c>
      <c r="F37" s="147"/>
      <c r="G37" s="476">
        <f t="shared" si="5"/>
        <v>56.692999999999998</v>
      </c>
      <c r="H37" s="151"/>
      <c r="I37" s="151"/>
      <c r="J37" s="476">
        <f t="shared" ref="J37:J46" si="7">SUM(D37*1.5)</f>
        <v>51.150000000000006</v>
      </c>
      <c r="K37" s="476">
        <f>SUM((J37+E37)*(1+F37))</f>
        <v>73.743000000000009</v>
      </c>
      <c r="L37" s="476">
        <f t="shared" si="6"/>
        <v>51.150000000000006</v>
      </c>
      <c r="M37" s="476">
        <f>SUM((L37+E37)*(1+F37))</f>
        <v>73.743000000000009</v>
      </c>
      <c r="N37" s="476">
        <f t="shared" si="3"/>
        <v>51.150000000000006</v>
      </c>
      <c r="O37" s="476">
        <f>SUM(E37+N37)*(1+F37)</f>
        <v>73.743000000000009</v>
      </c>
      <c r="P37" s="476">
        <f t="shared" ref="P37:P46" si="8">SUM(D37*2)</f>
        <v>68.2</v>
      </c>
      <c r="Q37" s="476">
        <f>SUM((P37+E37)*(1+F37))</f>
        <v>90.793000000000006</v>
      </c>
      <c r="R37" s="55">
        <v>21.57</v>
      </c>
      <c r="S37" s="78">
        <v>0.03</v>
      </c>
      <c r="T37" s="51"/>
    </row>
    <row r="38" spans="1:20" ht="225">
      <c r="A38" s="538" t="s">
        <v>660</v>
      </c>
      <c r="B38" s="405" t="s">
        <v>927</v>
      </c>
      <c r="C38" s="496" t="s">
        <v>258</v>
      </c>
      <c r="D38" s="532">
        <v>37.75</v>
      </c>
      <c r="E38" s="532">
        <f>SUM((R38+(D38*S38)))</f>
        <v>25.052500000000002</v>
      </c>
      <c r="F38" s="147"/>
      <c r="G38" s="476">
        <f t="shared" si="5"/>
        <v>62.802500000000002</v>
      </c>
      <c r="H38" s="151"/>
      <c r="I38" s="151"/>
      <c r="J38" s="476">
        <f t="shared" si="7"/>
        <v>56.625</v>
      </c>
      <c r="K38" s="476">
        <f>SUM((J38+(J38*S38+R38)*(1+F38)))</f>
        <v>82.243750000000006</v>
      </c>
      <c r="L38" s="476">
        <f t="shared" si="6"/>
        <v>56.625</v>
      </c>
      <c r="M38" s="476">
        <f>SUM((L38+(L38*S38+R38)*(1+F38)))</f>
        <v>82.243750000000006</v>
      </c>
      <c r="N38" s="476">
        <f t="shared" ref="N38:N59" si="9">SUM(D38*1.5)</f>
        <v>56.625</v>
      </c>
      <c r="O38" s="476">
        <f>SUM(N38+(N38*S38+R38)*(1+F38))</f>
        <v>82.243750000000006</v>
      </c>
      <c r="P38" s="476">
        <f t="shared" si="8"/>
        <v>75.5</v>
      </c>
      <c r="Q38" s="476">
        <f>SUM((P38+(P38*S38+R38)*(1+F38)))</f>
        <v>101.685</v>
      </c>
      <c r="R38" s="55">
        <v>23.92</v>
      </c>
      <c r="S38" s="78">
        <v>0.03</v>
      </c>
      <c r="T38" s="51"/>
    </row>
    <row r="39" spans="1:20" ht="135">
      <c r="A39" s="424" t="s">
        <v>274</v>
      </c>
      <c r="B39" s="405" t="s">
        <v>928</v>
      </c>
      <c r="C39" s="496" t="s">
        <v>257</v>
      </c>
      <c r="D39" s="532">
        <v>34.5</v>
      </c>
      <c r="E39" s="532">
        <f>SUM((D39*S39)+R39)</f>
        <v>21.66375</v>
      </c>
      <c r="F39" s="147"/>
      <c r="G39" s="476">
        <f>SUM(D39:E39)*(1+F39)</f>
        <v>56.16375</v>
      </c>
      <c r="H39" s="157"/>
      <c r="I39" s="157"/>
      <c r="J39" s="476">
        <f>SUM(D39*1.5)</f>
        <v>51.75</v>
      </c>
      <c r="K39" s="476">
        <f>SUM((J39+(J39*S39+R39)*(1+F39)))</f>
        <v>74.405625000000001</v>
      </c>
      <c r="L39" s="476">
        <f>SUM(D39*1.5)</f>
        <v>51.75</v>
      </c>
      <c r="M39" s="476">
        <f>SUM((L39+(L39*S39+R39)*(1+F39)))</f>
        <v>74.405625000000001</v>
      </c>
      <c r="N39" s="476">
        <f t="shared" si="9"/>
        <v>51.75</v>
      </c>
      <c r="O39" s="476">
        <f>SUM(N39+(N39*S39+R39)*(1+F39))</f>
        <v>74.405625000000001</v>
      </c>
      <c r="P39" s="476">
        <f>SUM(D39*2)</f>
        <v>69</v>
      </c>
      <c r="Q39" s="476">
        <f>SUM((P39+(P39*S39+R39)*(1+F39)))</f>
        <v>92.647500000000008</v>
      </c>
      <c r="R39" s="60">
        <v>19.68</v>
      </c>
      <c r="S39" s="78">
        <v>5.7500000000000002E-2</v>
      </c>
      <c r="T39" s="51"/>
    </row>
    <row r="40" spans="1:20" ht="121.5" customHeight="1">
      <c r="A40" s="538" t="s">
        <v>275</v>
      </c>
      <c r="B40" s="405" t="s">
        <v>928</v>
      </c>
      <c r="C40" s="410" t="s">
        <v>473</v>
      </c>
      <c r="D40" s="532">
        <v>33</v>
      </c>
      <c r="E40" s="532">
        <f>SUM((D40*S40)+R40)</f>
        <v>27.439999999999998</v>
      </c>
      <c r="F40" s="147"/>
      <c r="G40" s="476">
        <f>SUM(D40:E40)*(1+F40)</f>
        <v>60.44</v>
      </c>
      <c r="H40" s="151"/>
      <c r="I40" s="151"/>
      <c r="J40" s="476">
        <f>SUM(D40*1.5)</f>
        <v>49.5</v>
      </c>
      <c r="K40" s="476">
        <f>SUM((J40+(J40*S40+R40)*(1+F40)))</f>
        <v>77.435000000000002</v>
      </c>
      <c r="L40" s="476">
        <f>SUM(D40*1.5)</f>
        <v>49.5</v>
      </c>
      <c r="M40" s="476">
        <f>SUM((L40+(L40*S40+R40)*(1+F40)))</f>
        <v>77.435000000000002</v>
      </c>
      <c r="N40" s="476">
        <f t="shared" si="9"/>
        <v>49.5</v>
      </c>
      <c r="O40" s="476">
        <f>SUM(N40+(N40*S40+R40)*(1+F40))</f>
        <v>77.435000000000002</v>
      </c>
      <c r="P40" s="476">
        <f>SUM(D40*2)</f>
        <v>66</v>
      </c>
      <c r="Q40" s="476">
        <f>SUM((P40+(P40*S40+R40)*(1+F40)))</f>
        <v>94.43</v>
      </c>
      <c r="R40" s="67">
        <v>26.45</v>
      </c>
      <c r="S40" s="78">
        <v>0.03</v>
      </c>
      <c r="T40" s="51"/>
    </row>
    <row r="41" spans="1:20" ht="176.25" customHeight="1">
      <c r="A41" s="538" t="s">
        <v>276</v>
      </c>
      <c r="B41" s="405" t="s">
        <v>928</v>
      </c>
      <c r="C41" s="410" t="s">
        <v>472</v>
      </c>
      <c r="D41" s="532">
        <v>34.1</v>
      </c>
      <c r="E41" s="532">
        <f>SUM((R41+(D41*S41)))</f>
        <v>22.593</v>
      </c>
      <c r="F41" s="147"/>
      <c r="G41" s="476">
        <f>SUM(D41:E41)*(1+F41)</f>
        <v>56.692999999999998</v>
      </c>
      <c r="H41" s="151"/>
      <c r="I41" s="151"/>
      <c r="J41" s="476">
        <f>SUM(D41*1.5)</f>
        <v>51.150000000000006</v>
      </c>
      <c r="K41" s="476">
        <f>SUM((J41+E41)*(1+F41))</f>
        <v>73.743000000000009</v>
      </c>
      <c r="L41" s="476">
        <f>SUM(D41*1.5)</f>
        <v>51.150000000000006</v>
      </c>
      <c r="M41" s="476">
        <f>SUM((L41+E41)*(1+F41))</f>
        <v>73.743000000000009</v>
      </c>
      <c r="N41" s="476">
        <f t="shared" si="9"/>
        <v>51.150000000000006</v>
      </c>
      <c r="O41" s="476">
        <f>SUM(E41+N41)*(1+F41)</f>
        <v>73.743000000000009</v>
      </c>
      <c r="P41" s="476">
        <f>SUM(D41*2)</f>
        <v>68.2</v>
      </c>
      <c r="Q41" s="476">
        <f>SUM((P41+E41)*(1+F41))</f>
        <v>90.793000000000006</v>
      </c>
      <c r="R41" s="55">
        <v>21.57</v>
      </c>
      <c r="S41" s="78">
        <v>0.03</v>
      </c>
      <c r="T41" s="51"/>
    </row>
    <row r="42" spans="1:20" ht="225">
      <c r="A42" s="538" t="s">
        <v>277</v>
      </c>
      <c r="B42" s="405" t="s">
        <v>928</v>
      </c>
      <c r="C42" s="496" t="s">
        <v>258</v>
      </c>
      <c r="D42" s="532">
        <v>37.75</v>
      </c>
      <c r="E42" s="532">
        <f>SUM((R42+(D42*S42)))</f>
        <v>25.052500000000002</v>
      </c>
      <c r="F42" s="147"/>
      <c r="G42" s="476">
        <f>SUM(D42:E42)*(1+F42)</f>
        <v>62.802500000000002</v>
      </c>
      <c r="H42" s="151"/>
      <c r="I42" s="151"/>
      <c r="J42" s="476">
        <f>SUM(D42*1.5)</f>
        <v>56.625</v>
      </c>
      <c r="K42" s="476">
        <f>SUM((J42+(J42*S42+R42)*(1+F42)))</f>
        <v>82.243750000000006</v>
      </c>
      <c r="L42" s="476">
        <f>SUM(D42*1.5)</f>
        <v>56.625</v>
      </c>
      <c r="M42" s="476">
        <f>SUM((L42+(L42*S42+R42)*(1+F42)))</f>
        <v>82.243750000000006</v>
      </c>
      <c r="N42" s="476">
        <f>SUM(D42*1.5)</f>
        <v>56.625</v>
      </c>
      <c r="O42" s="476">
        <f>SUM(N42+(N42*S42+R42)*(1+F42))</f>
        <v>82.243750000000006</v>
      </c>
      <c r="P42" s="476">
        <f>SUM(D42*2)</f>
        <v>75.5</v>
      </c>
      <c r="Q42" s="476">
        <f>SUM((P42+(P42*S42+R42)*(1+F42)))</f>
        <v>101.685</v>
      </c>
      <c r="R42" s="55">
        <v>23.92</v>
      </c>
      <c r="S42" s="78">
        <v>0.03</v>
      </c>
      <c r="T42" s="51"/>
    </row>
    <row r="43" spans="1:20" ht="135">
      <c r="A43" s="496" t="s">
        <v>278</v>
      </c>
      <c r="B43" s="405" t="s">
        <v>929</v>
      </c>
      <c r="C43" s="496" t="s">
        <v>257</v>
      </c>
      <c r="D43" s="532">
        <v>34.5</v>
      </c>
      <c r="E43" s="532">
        <f>SUM((D43*S43)+R43)</f>
        <v>21.66375</v>
      </c>
      <c r="F43" s="147"/>
      <c r="G43" s="476">
        <f t="shared" si="5"/>
        <v>56.16375</v>
      </c>
      <c r="H43" s="157"/>
      <c r="I43" s="157"/>
      <c r="J43" s="476">
        <f t="shared" si="7"/>
        <v>51.75</v>
      </c>
      <c r="K43" s="476">
        <f>SUM((J43+(J43*S43+R43)*(1+F43)))</f>
        <v>74.405625000000001</v>
      </c>
      <c r="L43" s="476">
        <f t="shared" si="6"/>
        <v>51.75</v>
      </c>
      <c r="M43" s="476">
        <f>SUM((L43+(L43*S43+R43)*(1+F43)))</f>
        <v>74.405625000000001</v>
      </c>
      <c r="N43" s="476">
        <f t="shared" si="9"/>
        <v>51.75</v>
      </c>
      <c r="O43" s="476">
        <f>SUM(N43+(N43*S43+R43)*(1+F43))</f>
        <v>74.405625000000001</v>
      </c>
      <c r="P43" s="476">
        <f t="shared" si="8"/>
        <v>69</v>
      </c>
      <c r="Q43" s="476">
        <f>SUM((P43+(P43*S43+R43)*(1+F43)))</f>
        <v>92.647500000000008</v>
      </c>
      <c r="R43" s="60">
        <v>19.68</v>
      </c>
      <c r="S43" s="78">
        <v>5.7500000000000002E-2</v>
      </c>
      <c r="T43" s="51"/>
    </row>
    <row r="44" spans="1:20" ht="118.5" customHeight="1">
      <c r="A44" s="538" t="s">
        <v>279</v>
      </c>
      <c r="B44" s="405" t="s">
        <v>929</v>
      </c>
      <c r="C44" s="410" t="s">
        <v>473</v>
      </c>
      <c r="D44" s="532">
        <v>33</v>
      </c>
      <c r="E44" s="532">
        <f>SUM((D44*S44)+R44)</f>
        <v>27.439999999999998</v>
      </c>
      <c r="F44" s="147"/>
      <c r="G44" s="476">
        <f t="shared" si="5"/>
        <v>60.44</v>
      </c>
      <c r="H44" s="151"/>
      <c r="I44" s="151"/>
      <c r="J44" s="476">
        <f t="shared" si="7"/>
        <v>49.5</v>
      </c>
      <c r="K44" s="476">
        <f>SUM((J44+(J44*S44+R44)*(1+F44)))</f>
        <v>77.435000000000002</v>
      </c>
      <c r="L44" s="476">
        <f t="shared" si="6"/>
        <v>49.5</v>
      </c>
      <c r="M44" s="476">
        <f>SUM((L44+(L44*S44+R44)*(1+F44)))</f>
        <v>77.435000000000002</v>
      </c>
      <c r="N44" s="476">
        <f t="shared" si="9"/>
        <v>49.5</v>
      </c>
      <c r="O44" s="476">
        <f>SUM(N44+(N44*S44+R44)*(1+F44))</f>
        <v>77.435000000000002</v>
      </c>
      <c r="P44" s="476">
        <f t="shared" si="8"/>
        <v>66</v>
      </c>
      <c r="Q44" s="476">
        <f>SUM((P44+(P44*S44+R44)*(1+F44)))</f>
        <v>94.43</v>
      </c>
      <c r="R44" s="67">
        <v>26.45</v>
      </c>
      <c r="S44" s="78">
        <v>0.03</v>
      </c>
      <c r="T44" s="51"/>
    </row>
    <row r="45" spans="1:20" ht="180.75" customHeight="1">
      <c r="A45" s="538" t="s">
        <v>280</v>
      </c>
      <c r="B45" s="405" t="s">
        <v>929</v>
      </c>
      <c r="C45" s="410" t="s">
        <v>472</v>
      </c>
      <c r="D45" s="532">
        <v>34.1</v>
      </c>
      <c r="E45" s="532">
        <f>SUM((R45+(D45*S45)))</f>
        <v>22.593</v>
      </c>
      <c r="F45" s="147"/>
      <c r="G45" s="476">
        <f t="shared" si="5"/>
        <v>56.692999999999998</v>
      </c>
      <c r="H45" s="151"/>
      <c r="I45" s="151"/>
      <c r="J45" s="476">
        <f t="shared" si="7"/>
        <v>51.150000000000006</v>
      </c>
      <c r="K45" s="476">
        <f>SUM((J45+E45)*(1+F45))</f>
        <v>73.743000000000009</v>
      </c>
      <c r="L45" s="476">
        <f t="shared" si="6"/>
        <v>51.150000000000006</v>
      </c>
      <c r="M45" s="476">
        <f>SUM((L45+E45)*(1+F45))</f>
        <v>73.743000000000009</v>
      </c>
      <c r="N45" s="476">
        <f t="shared" si="9"/>
        <v>51.150000000000006</v>
      </c>
      <c r="O45" s="476">
        <f>SUM(E45+N45)*(1+F45)</f>
        <v>73.743000000000009</v>
      </c>
      <c r="P45" s="476">
        <f t="shared" si="8"/>
        <v>68.2</v>
      </c>
      <c r="Q45" s="476">
        <f>SUM((P45+E45)*(1+F45))</f>
        <v>90.793000000000006</v>
      </c>
      <c r="R45" s="55">
        <v>21.57</v>
      </c>
      <c r="S45" s="78">
        <v>0.03</v>
      </c>
      <c r="T45" s="51"/>
    </row>
    <row r="46" spans="1:20" ht="225">
      <c r="A46" s="538" t="s">
        <v>281</v>
      </c>
      <c r="B46" s="405" t="s">
        <v>929</v>
      </c>
      <c r="C46" s="496" t="s">
        <v>258</v>
      </c>
      <c r="D46" s="532">
        <v>37.75</v>
      </c>
      <c r="E46" s="532">
        <f>SUM((R46+(D46*S46)))</f>
        <v>25.052500000000002</v>
      </c>
      <c r="F46" s="147"/>
      <c r="G46" s="476">
        <f t="shared" si="5"/>
        <v>62.802500000000002</v>
      </c>
      <c r="H46" s="151"/>
      <c r="I46" s="151"/>
      <c r="J46" s="476">
        <f t="shared" si="7"/>
        <v>56.625</v>
      </c>
      <c r="K46" s="476">
        <f>SUM((J46+(J46*S46+R46)*(1+F46)))</f>
        <v>82.243750000000006</v>
      </c>
      <c r="L46" s="476">
        <f t="shared" si="6"/>
        <v>56.625</v>
      </c>
      <c r="M46" s="476">
        <f>SUM((L46+(L46*S46+R46)*(1+F46)))</f>
        <v>82.243750000000006</v>
      </c>
      <c r="N46" s="476">
        <f t="shared" si="9"/>
        <v>56.625</v>
      </c>
      <c r="O46" s="476">
        <f>SUM(N46+(N46*S46+R46)*(1+F46))</f>
        <v>82.243750000000006</v>
      </c>
      <c r="P46" s="476">
        <f t="shared" si="8"/>
        <v>75.5</v>
      </c>
      <c r="Q46" s="476">
        <f>SUM((P46+(P46*S46+R46)*(1+F46)))</f>
        <v>101.685</v>
      </c>
      <c r="R46" s="55">
        <v>23.92</v>
      </c>
      <c r="S46" s="78">
        <v>0.03</v>
      </c>
      <c r="T46" s="51"/>
    </row>
    <row r="47" spans="1:20" ht="150">
      <c r="A47" s="538" t="s">
        <v>282</v>
      </c>
      <c r="B47" s="405" t="s">
        <v>930</v>
      </c>
      <c r="C47" s="496" t="s">
        <v>257</v>
      </c>
      <c r="D47" s="532">
        <v>34.5</v>
      </c>
      <c r="E47" s="532">
        <f>SUM((D47*S47)+R47)</f>
        <v>21.66375</v>
      </c>
      <c r="F47" s="147"/>
      <c r="G47" s="476">
        <f t="shared" si="5"/>
        <v>56.16375</v>
      </c>
      <c r="H47" s="157"/>
      <c r="I47" s="157"/>
      <c r="J47" s="476">
        <f t="shared" ref="J47:J66" si="10">SUM(D47*1.5)</f>
        <v>51.75</v>
      </c>
      <c r="K47" s="476">
        <f>SUM((J47+(J47*S47+R47)*(1+F47)))</f>
        <v>74.405625000000001</v>
      </c>
      <c r="L47" s="476">
        <f t="shared" si="6"/>
        <v>51.75</v>
      </c>
      <c r="M47" s="476">
        <f>SUM((L47+(L47*S47+R47)*(1+F47)))</f>
        <v>74.405625000000001</v>
      </c>
      <c r="N47" s="476">
        <f t="shared" si="9"/>
        <v>51.75</v>
      </c>
      <c r="O47" s="476">
        <f>SUM(N47+(N47*S47+R47)*(1+F47))</f>
        <v>74.405625000000001</v>
      </c>
      <c r="P47" s="476">
        <f>SUM(D47*2)</f>
        <v>69</v>
      </c>
      <c r="Q47" s="476">
        <f>SUM((P47+(P47*S47+R47)*(1+F47)))</f>
        <v>92.647500000000008</v>
      </c>
      <c r="R47" s="60">
        <v>19.68</v>
      </c>
      <c r="S47" s="78">
        <v>5.7500000000000002E-2</v>
      </c>
      <c r="T47" s="51"/>
    </row>
    <row r="48" spans="1:20" ht="125.25" customHeight="1">
      <c r="A48" s="538" t="s">
        <v>283</v>
      </c>
      <c r="B48" s="405" t="s">
        <v>930</v>
      </c>
      <c r="C48" s="410" t="s">
        <v>473</v>
      </c>
      <c r="D48" s="532">
        <v>33</v>
      </c>
      <c r="E48" s="532">
        <f>SUM((D48*S48)+R48)</f>
        <v>27.439999999999998</v>
      </c>
      <c r="F48" s="147"/>
      <c r="G48" s="476">
        <f t="shared" si="5"/>
        <v>60.44</v>
      </c>
      <c r="H48" s="151"/>
      <c r="I48" s="151"/>
      <c r="J48" s="476">
        <f t="shared" si="10"/>
        <v>49.5</v>
      </c>
      <c r="K48" s="476">
        <f>SUM((J48+(J48*S48+R48)*(1+F48)))</f>
        <v>77.435000000000002</v>
      </c>
      <c r="L48" s="476">
        <f t="shared" si="6"/>
        <v>49.5</v>
      </c>
      <c r="M48" s="476">
        <f>SUM((L48+(L48*S48+R48)*(1+F48)))</f>
        <v>77.435000000000002</v>
      </c>
      <c r="N48" s="476">
        <f t="shared" si="9"/>
        <v>49.5</v>
      </c>
      <c r="O48" s="476">
        <f>SUM(N48+(N48*S48+R48)*(1+F48))</f>
        <v>77.435000000000002</v>
      </c>
      <c r="P48" s="476">
        <f>SUM(D48*2)</f>
        <v>66</v>
      </c>
      <c r="Q48" s="476">
        <f>SUM((P48+(P48*S48+R48)*(1+F48)))</f>
        <v>94.43</v>
      </c>
      <c r="R48" s="67">
        <v>26.45</v>
      </c>
      <c r="S48" s="78">
        <v>0.03</v>
      </c>
      <c r="T48" s="51"/>
    </row>
    <row r="49" spans="1:20" ht="165">
      <c r="A49" s="538" t="s">
        <v>284</v>
      </c>
      <c r="B49" s="405" t="s">
        <v>930</v>
      </c>
      <c r="C49" s="410" t="s">
        <v>472</v>
      </c>
      <c r="D49" s="532">
        <v>34.1</v>
      </c>
      <c r="E49" s="532">
        <f>SUM((R49+(D49*S49)))</f>
        <v>22.593</v>
      </c>
      <c r="F49" s="147"/>
      <c r="G49" s="476">
        <f t="shared" si="5"/>
        <v>56.692999999999998</v>
      </c>
      <c r="H49" s="151"/>
      <c r="I49" s="151"/>
      <c r="J49" s="476">
        <f t="shared" si="10"/>
        <v>51.150000000000006</v>
      </c>
      <c r="K49" s="476">
        <f>SUM((J49+E49)*(1+F49))</f>
        <v>73.743000000000009</v>
      </c>
      <c r="L49" s="476">
        <f t="shared" si="6"/>
        <v>51.150000000000006</v>
      </c>
      <c r="M49" s="476">
        <f>SUM((L49+E49)*(1+F49))</f>
        <v>73.743000000000009</v>
      </c>
      <c r="N49" s="476">
        <f t="shared" si="9"/>
        <v>51.150000000000006</v>
      </c>
      <c r="O49" s="476">
        <f>SUM(E49+N49)*(1+F49)</f>
        <v>73.743000000000009</v>
      </c>
      <c r="P49" s="476">
        <f t="shared" ref="P49:P54" si="11">SUM(D49*2)</f>
        <v>68.2</v>
      </c>
      <c r="Q49" s="476">
        <f>SUM((P49+E49)*(1+F49))</f>
        <v>90.793000000000006</v>
      </c>
      <c r="R49" s="55">
        <v>21.57</v>
      </c>
      <c r="S49" s="78">
        <v>0.03</v>
      </c>
      <c r="T49" s="51"/>
    </row>
    <row r="50" spans="1:20" ht="225">
      <c r="A50" s="538" t="s">
        <v>285</v>
      </c>
      <c r="B50" s="405" t="s">
        <v>930</v>
      </c>
      <c r="C50" s="496" t="s">
        <v>258</v>
      </c>
      <c r="D50" s="532">
        <v>37.75</v>
      </c>
      <c r="E50" s="532">
        <f>SUM((R50+(D50*S50)))</f>
        <v>25.052500000000002</v>
      </c>
      <c r="F50" s="147"/>
      <c r="G50" s="476">
        <f t="shared" si="5"/>
        <v>62.802500000000002</v>
      </c>
      <c r="H50" s="151"/>
      <c r="I50" s="151"/>
      <c r="J50" s="476">
        <f t="shared" si="10"/>
        <v>56.625</v>
      </c>
      <c r="K50" s="476">
        <f>SUM((J50+(J50*S50+R50)*(1+F50)))</f>
        <v>82.243750000000006</v>
      </c>
      <c r="L50" s="476">
        <f t="shared" si="6"/>
        <v>56.625</v>
      </c>
      <c r="M50" s="476">
        <f>SUM((L50+(L50*S50+R50)*(1+F50)))</f>
        <v>82.243750000000006</v>
      </c>
      <c r="N50" s="476">
        <f t="shared" si="9"/>
        <v>56.625</v>
      </c>
      <c r="O50" s="476">
        <f>SUM(N50+(N50*S50+R50)*(1+F50))</f>
        <v>82.243750000000006</v>
      </c>
      <c r="P50" s="476">
        <f t="shared" si="11"/>
        <v>75.5</v>
      </c>
      <c r="Q50" s="476">
        <f>SUM((P50+(P50*S50+R50)*(1+F50)))</f>
        <v>101.685</v>
      </c>
      <c r="R50" s="55">
        <v>23.92</v>
      </c>
      <c r="S50" s="78">
        <v>0.03</v>
      </c>
      <c r="T50" s="51"/>
    </row>
    <row r="51" spans="1:20" ht="135">
      <c r="A51" s="424" t="s">
        <v>647</v>
      </c>
      <c r="B51" s="405" t="s">
        <v>931</v>
      </c>
      <c r="C51" s="496" t="s">
        <v>257</v>
      </c>
      <c r="D51" s="532">
        <v>34.5</v>
      </c>
      <c r="E51" s="532">
        <f>SUM((D51*S51)+R51)</f>
        <v>21.66375</v>
      </c>
      <c r="F51" s="147"/>
      <c r="G51" s="476">
        <f t="shared" si="5"/>
        <v>56.16375</v>
      </c>
      <c r="H51" s="157"/>
      <c r="I51" s="157"/>
      <c r="J51" s="476">
        <f t="shared" si="10"/>
        <v>51.75</v>
      </c>
      <c r="K51" s="476">
        <f>SUM((J51+(J51*S51+R51)*(1+F51)))</f>
        <v>74.405625000000001</v>
      </c>
      <c r="L51" s="476">
        <f t="shared" si="6"/>
        <v>51.75</v>
      </c>
      <c r="M51" s="476">
        <f>SUM((L51+(L51*S51+R51)*(1+F51)))</f>
        <v>74.405625000000001</v>
      </c>
      <c r="N51" s="476">
        <f t="shared" si="9"/>
        <v>51.75</v>
      </c>
      <c r="O51" s="476">
        <f>SUM(N51+(N51*S51+R51)*(1+F51))</f>
        <v>74.405625000000001</v>
      </c>
      <c r="P51" s="476">
        <f t="shared" si="11"/>
        <v>69</v>
      </c>
      <c r="Q51" s="476">
        <f>SUM((P51+(P51*S51+R51)*(1+F51)))</f>
        <v>92.647500000000008</v>
      </c>
      <c r="R51" s="60">
        <v>19.68</v>
      </c>
      <c r="S51" s="78">
        <v>5.7500000000000002E-2</v>
      </c>
      <c r="T51" s="51"/>
    </row>
    <row r="52" spans="1:20" ht="120" customHeight="1">
      <c r="A52" s="538" t="s">
        <v>646</v>
      </c>
      <c r="B52" s="405" t="s">
        <v>931</v>
      </c>
      <c r="C52" s="410" t="s">
        <v>473</v>
      </c>
      <c r="D52" s="532">
        <v>33</v>
      </c>
      <c r="E52" s="532">
        <f>SUM((D52*S52)+R52)</f>
        <v>27.439999999999998</v>
      </c>
      <c r="F52" s="147"/>
      <c r="G52" s="476">
        <f t="shared" si="5"/>
        <v>60.44</v>
      </c>
      <c r="H52" s="151"/>
      <c r="I52" s="151"/>
      <c r="J52" s="476">
        <f t="shared" si="10"/>
        <v>49.5</v>
      </c>
      <c r="K52" s="476">
        <f>SUM((J52+(J52*S52+R52)*(1+F52)))</f>
        <v>77.435000000000002</v>
      </c>
      <c r="L52" s="476">
        <f t="shared" si="6"/>
        <v>49.5</v>
      </c>
      <c r="M52" s="476">
        <f>SUM((L52+(L52*S52+R52)*(1+F52)))</f>
        <v>77.435000000000002</v>
      </c>
      <c r="N52" s="476">
        <f t="shared" si="9"/>
        <v>49.5</v>
      </c>
      <c r="O52" s="476">
        <f>SUM(N52+(N52*S52+R52)*(1+F52))</f>
        <v>77.435000000000002</v>
      </c>
      <c r="P52" s="476">
        <f t="shared" si="11"/>
        <v>66</v>
      </c>
      <c r="Q52" s="476">
        <f>SUM((P52+(P52*S52+R52)*(1+F52)))</f>
        <v>94.43</v>
      </c>
      <c r="R52" s="67">
        <v>26.45</v>
      </c>
      <c r="S52" s="78">
        <v>0.03</v>
      </c>
      <c r="T52" s="51"/>
    </row>
    <row r="53" spans="1:20" ht="165">
      <c r="A53" s="538" t="s">
        <v>645</v>
      </c>
      <c r="B53" s="405" t="s">
        <v>931</v>
      </c>
      <c r="C53" s="410" t="s">
        <v>472</v>
      </c>
      <c r="D53" s="532">
        <v>34.1</v>
      </c>
      <c r="E53" s="532">
        <f>SUM((R53+(D53*S53)))</f>
        <v>22.593</v>
      </c>
      <c r="F53" s="147"/>
      <c r="G53" s="476">
        <f t="shared" si="5"/>
        <v>56.692999999999998</v>
      </c>
      <c r="H53" s="151"/>
      <c r="I53" s="151"/>
      <c r="J53" s="476">
        <f t="shared" si="10"/>
        <v>51.150000000000006</v>
      </c>
      <c r="K53" s="476">
        <f>SUM((J53+E53)*(1+F53))</f>
        <v>73.743000000000009</v>
      </c>
      <c r="L53" s="476">
        <f t="shared" si="6"/>
        <v>51.150000000000006</v>
      </c>
      <c r="M53" s="476">
        <f>SUM((L53+E53)*(1+F53))</f>
        <v>73.743000000000009</v>
      </c>
      <c r="N53" s="476">
        <f t="shared" si="9"/>
        <v>51.150000000000006</v>
      </c>
      <c r="O53" s="476">
        <f>SUM(E53+N53)*(1+F53)</f>
        <v>73.743000000000009</v>
      </c>
      <c r="P53" s="476">
        <f t="shared" si="11"/>
        <v>68.2</v>
      </c>
      <c r="Q53" s="476">
        <f>SUM((P53+E53)*(1+F53))</f>
        <v>90.793000000000006</v>
      </c>
      <c r="R53" s="55">
        <v>21.57</v>
      </c>
      <c r="S53" s="78">
        <v>0.03</v>
      </c>
      <c r="T53" s="51"/>
    </row>
    <row r="54" spans="1:20" ht="225">
      <c r="A54" s="538" t="s">
        <v>644</v>
      </c>
      <c r="B54" s="405" t="s">
        <v>931</v>
      </c>
      <c r="C54" s="496" t="s">
        <v>258</v>
      </c>
      <c r="D54" s="532">
        <v>37.75</v>
      </c>
      <c r="E54" s="532">
        <f>SUM((R54+(D54*S54)))</f>
        <v>25.052500000000002</v>
      </c>
      <c r="F54" s="147"/>
      <c r="G54" s="476">
        <f t="shared" si="5"/>
        <v>62.802500000000002</v>
      </c>
      <c r="H54" s="151"/>
      <c r="I54" s="151"/>
      <c r="J54" s="476">
        <f t="shared" si="10"/>
        <v>56.625</v>
      </c>
      <c r="K54" s="476">
        <f>SUM((J54+(J54*S54+R54)*(1+F54)))</f>
        <v>82.243750000000006</v>
      </c>
      <c r="L54" s="476">
        <f t="shared" si="6"/>
        <v>56.625</v>
      </c>
      <c r="M54" s="476">
        <f>SUM((L54+(L54*S54+R54)*(1+F54)))</f>
        <v>82.243750000000006</v>
      </c>
      <c r="N54" s="476">
        <f t="shared" si="9"/>
        <v>56.625</v>
      </c>
      <c r="O54" s="476">
        <f>SUM(N54+(N54*S54+R54)*(1+F54))</f>
        <v>82.243750000000006</v>
      </c>
      <c r="P54" s="476">
        <f t="shared" si="11"/>
        <v>75.5</v>
      </c>
      <c r="Q54" s="476">
        <f>SUM((P54+(P54*S54+R54)*(1+F54)))</f>
        <v>101.685</v>
      </c>
      <c r="R54" s="55">
        <v>23.92</v>
      </c>
      <c r="S54" s="78">
        <v>0.03</v>
      </c>
      <c r="T54" s="51"/>
    </row>
    <row r="55" spans="1:20" ht="135">
      <c r="A55" s="496" t="s">
        <v>286</v>
      </c>
      <c r="B55" s="405" t="s">
        <v>932</v>
      </c>
      <c r="C55" s="496" t="s">
        <v>257</v>
      </c>
      <c r="D55" s="539">
        <v>34.5</v>
      </c>
      <c r="E55" s="539">
        <f>SUM((D55*S55)+R55)</f>
        <v>21.66375</v>
      </c>
      <c r="F55" s="147"/>
      <c r="G55" s="476">
        <f t="shared" ref="G55:G66" si="12">SUM(D55:E55)*(1+F55)</f>
        <v>56.16375</v>
      </c>
      <c r="H55" s="151"/>
      <c r="I55" s="151"/>
      <c r="J55" s="476">
        <f t="shared" si="10"/>
        <v>51.75</v>
      </c>
      <c r="K55" s="476">
        <f>SUM((J55+E55)*(1+F55))</f>
        <v>73.413749999999993</v>
      </c>
      <c r="L55" s="476">
        <f t="shared" ref="L55:L66" si="13">SUM(D55*1.5)</f>
        <v>51.75</v>
      </c>
      <c r="M55" s="476">
        <f>SUM((L55+E55)*(1+F55))</f>
        <v>73.413749999999993</v>
      </c>
      <c r="N55" s="476">
        <f t="shared" si="9"/>
        <v>51.75</v>
      </c>
      <c r="O55" s="476">
        <f>SUM(E55+N55)*(1+F55)</f>
        <v>73.413749999999993</v>
      </c>
      <c r="P55" s="476">
        <f t="shared" ref="P55:P66" si="14">SUM(D55*2)</f>
        <v>69</v>
      </c>
      <c r="Q55" s="476">
        <f>SUM((P55+E55)*(1+F55))</f>
        <v>90.663749999999993</v>
      </c>
      <c r="R55" s="60">
        <v>19.68</v>
      </c>
      <c r="S55" s="78">
        <v>5.7500000000000002E-2</v>
      </c>
      <c r="T55" s="51"/>
    </row>
    <row r="56" spans="1:20" ht="135">
      <c r="A56" s="538" t="s">
        <v>287</v>
      </c>
      <c r="B56" s="405" t="s">
        <v>932</v>
      </c>
      <c r="C56" s="410" t="s">
        <v>473</v>
      </c>
      <c r="D56" s="532">
        <v>33</v>
      </c>
      <c r="E56" s="532">
        <f>SUM((D56*S56)+R56)</f>
        <v>27.439999999999998</v>
      </c>
      <c r="F56" s="147"/>
      <c r="G56" s="476">
        <f t="shared" si="12"/>
        <v>60.44</v>
      </c>
      <c r="H56" s="151"/>
      <c r="I56" s="151"/>
      <c r="J56" s="476">
        <f t="shared" si="10"/>
        <v>49.5</v>
      </c>
      <c r="K56" s="476">
        <f>SUM((J56+(J56*S56+R56)*(1+F56)))</f>
        <v>77.435000000000002</v>
      </c>
      <c r="L56" s="476">
        <f t="shared" si="13"/>
        <v>49.5</v>
      </c>
      <c r="M56" s="476">
        <f>SUM((L56+(L56*S56+R56)*(1+F56)))</f>
        <v>77.435000000000002</v>
      </c>
      <c r="N56" s="476">
        <f t="shared" si="9"/>
        <v>49.5</v>
      </c>
      <c r="O56" s="476">
        <f>SUM(N56+(N56*S56+R56)*(1+F56))</f>
        <v>77.435000000000002</v>
      </c>
      <c r="P56" s="476">
        <f t="shared" si="14"/>
        <v>66</v>
      </c>
      <c r="Q56" s="476">
        <f>SUM((P56+(P56*S56+R56)*(1+F56)))</f>
        <v>94.43</v>
      </c>
      <c r="R56" s="67">
        <v>26.45</v>
      </c>
      <c r="S56" s="78">
        <v>0.03</v>
      </c>
      <c r="T56" s="51"/>
    </row>
    <row r="57" spans="1:20" ht="186" customHeight="1">
      <c r="A57" s="538" t="s">
        <v>288</v>
      </c>
      <c r="B57" s="405" t="s">
        <v>932</v>
      </c>
      <c r="C57" s="410" t="s">
        <v>472</v>
      </c>
      <c r="D57" s="532">
        <v>34.1</v>
      </c>
      <c r="E57" s="532">
        <f>SUM((R57+(D57*S57)))</f>
        <v>22.593</v>
      </c>
      <c r="F57" s="147"/>
      <c r="G57" s="476">
        <f t="shared" si="12"/>
        <v>56.692999999999998</v>
      </c>
      <c r="H57" s="151"/>
      <c r="I57" s="151"/>
      <c r="J57" s="476">
        <f t="shared" si="10"/>
        <v>51.150000000000006</v>
      </c>
      <c r="K57" s="476">
        <f>SUM((J57+E57)*(1+F57))</f>
        <v>73.743000000000009</v>
      </c>
      <c r="L57" s="476">
        <f t="shared" si="13"/>
        <v>51.150000000000006</v>
      </c>
      <c r="M57" s="476">
        <f>SUM((L57+E57)*(1+F57))</f>
        <v>73.743000000000009</v>
      </c>
      <c r="N57" s="476">
        <f t="shared" si="9"/>
        <v>51.150000000000006</v>
      </c>
      <c r="O57" s="476">
        <f>SUM(E57+N57)*(1+F57)</f>
        <v>73.743000000000009</v>
      </c>
      <c r="P57" s="476">
        <f t="shared" si="14"/>
        <v>68.2</v>
      </c>
      <c r="Q57" s="476">
        <f>SUM((P57+E57)*(1+F57))</f>
        <v>90.793000000000006</v>
      </c>
      <c r="R57" s="55">
        <v>21.57</v>
      </c>
      <c r="S57" s="78">
        <v>0.03</v>
      </c>
      <c r="T57" s="51"/>
    </row>
    <row r="58" spans="1:20" ht="225">
      <c r="A58" s="538" t="s">
        <v>289</v>
      </c>
      <c r="B58" s="405" t="s">
        <v>932</v>
      </c>
      <c r="C58" s="496" t="s">
        <v>258</v>
      </c>
      <c r="D58" s="532">
        <v>37.75</v>
      </c>
      <c r="E58" s="532">
        <f>SUM((R58+(D58*S58)))</f>
        <v>25.052500000000002</v>
      </c>
      <c r="F58" s="147"/>
      <c r="G58" s="476">
        <f t="shared" si="12"/>
        <v>62.802500000000002</v>
      </c>
      <c r="H58" s="151"/>
      <c r="I58" s="151"/>
      <c r="J58" s="476">
        <f t="shared" si="10"/>
        <v>56.625</v>
      </c>
      <c r="K58" s="476">
        <f>SUM((J58+(J58*S58+R58)*(1+F58)))</f>
        <v>82.243750000000006</v>
      </c>
      <c r="L58" s="476">
        <f t="shared" si="13"/>
        <v>56.625</v>
      </c>
      <c r="M58" s="476">
        <f>SUM((L58+(L58*S58+R58)*(1+F58)))</f>
        <v>82.243750000000006</v>
      </c>
      <c r="N58" s="476">
        <f t="shared" si="9"/>
        <v>56.625</v>
      </c>
      <c r="O58" s="476">
        <f>SUM(N58+(N58*S58+R58)*(1+F58))</f>
        <v>82.243750000000006</v>
      </c>
      <c r="P58" s="476">
        <f t="shared" si="14"/>
        <v>75.5</v>
      </c>
      <c r="Q58" s="476">
        <f>SUM((P58+(P58*S58+R58)*(1+F58)))</f>
        <v>101.685</v>
      </c>
      <c r="R58" s="55">
        <v>23.92</v>
      </c>
      <c r="S58" s="78">
        <v>0.03</v>
      </c>
      <c r="T58" s="51"/>
    </row>
    <row r="59" spans="1:20" ht="223.5" customHeight="1">
      <c r="A59" s="502" t="s">
        <v>388</v>
      </c>
      <c r="B59" s="504" t="s">
        <v>561</v>
      </c>
      <c r="C59" s="499" t="s">
        <v>259</v>
      </c>
      <c r="D59" s="539">
        <v>54.56</v>
      </c>
      <c r="E59" s="539">
        <f>SUM(R59+(D59*S59))</f>
        <v>27.832799999999999</v>
      </c>
      <c r="F59" s="147"/>
      <c r="G59" s="476">
        <f t="shared" si="12"/>
        <v>82.392799999999994</v>
      </c>
      <c r="H59" s="151"/>
      <c r="I59" s="151"/>
      <c r="J59" s="476">
        <f t="shared" si="10"/>
        <v>81.84</v>
      </c>
      <c r="K59" s="476">
        <f>SUM((J59+(R59+(J59*S59))*(1+F59)))</f>
        <v>111.5142</v>
      </c>
      <c r="L59" s="476">
        <f t="shared" si="13"/>
        <v>81.84</v>
      </c>
      <c r="M59" s="515">
        <f>SUM((L59+(R59+(L59*S59))*(1+F59)))</f>
        <v>111.5142</v>
      </c>
      <c r="N59" s="515">
        <f t="shared" si="9"/>
        <v>81.84</v>
      </c>
      <c r="O59" s="515">
        <f>SUM(N59+(R59+(N59*S59))*(1+F59))</f>
        <v>111.5142</v>
      </c>
      <c r="P59" s="515">
        <f t="shared" si="14"/>
        <v>109.12</v>
      </c>
      <c r="Q59" s="515">
        <f>SUM((P59+(R59+(P59*S59))*(1+F59)))</f>
        <v>140.63560000000001</v>
      </c>
      <c r="R59" s="51">
        <v>24.15</v>
      </c>
      <c r="S59" s="78">
        <v>6.7500000000000004E-2</v>
      </c>
      <c r="T59" s="51"/>
    </row>
    <row r="60" spans="1:20" ht="210" customHeight="1">
      <c r="A60" s="518" t="s">
        <v>290</v>
      </c>
      <c r="B60" s="479" t="s">
        <v>933</v>
      </c>
      <c r="C60" s="517" t="s">
        <v>291</v>
      </c>
      <c r="D60" s="532">
        <v>34.51</v>
      </c>
      <c r="E60" s="539">
        <v>24.37</v>
      </c>
      <c r="F60" s="147"/>
      <c r="G60" s="476">
        <f t="shared" si="12"/>
        <v>58.879999999999995</v>
      </c>
      <c r="H60" s="151"/>
      <c r="I60" s="151"/>
      <c r="J60" s="476">
        <f t="shared" si="10"/>
        <v>51.765000000000001</v>
      </c>
      <c r="K60" s="476">
        <f>SUM((J60+E60)*(1+F60))</f>
        <v>76.135000000000005</v>
      </c>
      <c r="L60" s="476">
        <f t="shared" si="13"/>
        <v>51.765000000000001</v>
      </c>
      <c r="M60" s="476">
        <f>SUM((L60+E60)*(1+F60))</f>
        <v>76.135000000000005</v>
      </c>
      <c r="N60" s="476">
        <f t="shared" ref="N60:N66" si="15">SUM(D60*1.5)</f>
        <v>51.765000000000001</v>
      </c>
      <c r="O60" s="476">
        <f>SUM(E60+N60)*(1+F60)</f>
        <v>76.135000000000005</v>
      </c>
      <c r="P60" s="476">
        <f t="shared" si="14"/>
        <v>69.02</v>
      </c>
      <c r="Q60" s="476">
        <f>SUM((P60+E60)*(1+F60))</f>
        <v>93.39</v>
      </c>
      <c r="R60" s="51"/>
      <c r="S60" s="78"/>
      <c r="T60" s="51"/>
    </row>
    <row r="61" spans="1:20" ht="264" customHeight="1">
      <c r="A61" s="518" t="s">
        <v>293</v>
      </c>
      <c r="B61" s="479" t="s">
        <v>934</v>
      </c>
      <c r="C61" s="486" t="s">
        <v>343</v>
      </c>
      <c r="D61" s="532">
        <v>33.85</v>
      </c>
      <c r="E61" s="532">
        <v>22.76</v>
      </c>
      <c r="F61" s="147"/>
      <c r="G61" s="476">
        <f t="shared" si="12"/>
        <v>56.61</v>
      </c>
      <c r="H61" s="151"/>
      <c r="I61" s="151"/>
      <c r="J61" s="476">
        <f t="shared" si="10"/>
        <v>50.775000000000006</v>
      </c>
      <c r="K61" s="476">
        <f>SUM((J61+E61)*(1+F61))</f>
        <v>73.535000000000011</v>
      </c>
      <c r="L61" s="476">
        <f t="shared" si="13"/>
        <v>50.775000000000006</v>
      </c>
      <c r="M61" s="515">
        <f>SUM((L61+R61)*(1+F61))</f>
        <v>80.035000000000011</v>
      </c>
      <c r="N61" s="515">
        <f t="shared" si="15"/>
        <v>50.775000000000006</v>
      </c>
      <c r="O61" s="515">
        <f>SUM(S61+N61)*(1+F61)</f>
        <v>80.035000000000011</v>
      </c>
      <c r="P61" s="515">
        <f t="shared" si="14"/>
        <v>67.7</v>
      </c>
      <c r="Q61" s="515">
        <f>SUM((P61+T61)*(1+F61))</f>
        <v>103.46000000000001</v>
      </c>
      <c r="R61" s="51">
        <f>SUM(((E61-13)+(13*1.5)))</f>
        <v>29.26</v>
      </c>
      <c r="S61" s="78">
        <f>SUM(((E61-13)+(13*1.5)))</f>
        <v>29.26</v>
      </c>
      <c r="T61" s="51">
        <f>SUM(((E61-13)+(13*2)))</f>
        <v>35.760000000000005</v>
      </c>
    </row>
    <row r="62" spans="1:20" ht="281.25" customHeight="1">
      <c r="A62" s="518" t="s">
        <v>292</v>
      </c>
      <c r="B62" s="479" t="s">
        <v>934</v>
      </c>
      <c r="C62" s="517" t="s">
        <v>294</v>
      </c>
      <c r="D62" s="532">
        <v>36.08</v>
      </c>
      <c r="E62" s="532">
        <v>27.14</v>
      </c>
      <c r="F62" s="147"/>
      <c r="G62" s="476">
        <f t="shared" si="12"/>
        <v>63.22</v>
      </c>
      <c r="H62" s="151"/>
      <c r="I62" s="151"/>
      <c r="J62" s="476">
        <f t="shared" si="10"/>
        <v>54.12</v>
      </c>
      <c r="K62" s="476">
        <f>SUM((J62+E62)*(1+F62))</f>
        <v>81.259999999999991</v>
      </c>
      <c r="L62" s="476">
        <f t="shared" si="13"/>
        <v>54.12</v>
      </c>
      <c r="M62" s="476">
        <f>SUM((L62+E62)*(1+F62))</f>
        <v>81.259999999999991</v>
      </c>
      <c r="N62" s="476">
        <f t="shared" si="15"/>
        <v>54.12</v>
      </c>
      <c r="O62" s="476">
        <f>SUM(E62+N62)*(1+F62)</f>
        <v>81.259999999999991</v>
      </c>
      <c r="P62" s="476">
        <f t="shared" si="14"/>
        <v>72.16</v>
      </c>
      <c r="Q62" s="476">
        <f>SUM((P62+E62)*(1+F62))</f>
        <v>99.3</v>
      </c>
      <c r="R62" s="51"/>
      <c r="S62" s="78"/>
      <c r="T62" s="51"/>
    </row>
    <row r="63" spans="1:20" ht="271.5" customHeight="1">
      <c r="A63" s="518" t="s">
        <v>295</v>
      </c>
      <c r="B63" s="479" t="s">
        <v>934</v>
      </c>
      <c r="C63" s="517" t="s">
        <v>296</v>
      </c>
      <c r="D63" s="539">
        <v>37.1</v>
      </c>
      <c r="E63" s="539">
        <v>27.6</v>
      </c>
      <c r="F63" s="147"/>
      <c r="G63" s="476">
        <f t="shared" si="12"/>
        <v>64.7</v>
      </c>
      <c r="H63" s="151"/>
      <c r="I63" s="151"/>
      <c r="J63" s="476">
        <f t="shared" si="10"/>
        <v>55.650000000000006</v>
      </c>
      <c r="K63" s="476">
        <f>SUM((J63+E63)*(1+F63))</f>
        <v>83.25</v>
      </c>
      <c r="L63" s="476">
        <f t="shared" si="13"/>
        <v>55.650000000000006</v>
      </c>
      <c r="M63" s="476">
        <f>SUM((L63+E63)*(1+F63))</f>
        <v>83.25</v>
      </c>
      <c r="N63" s="476">
        <f t="shared" si="15"/>
        <v>55.650000000000006</v>
      </c>
      <c r="O63" s="476">
        <f>SUM(E63+N63)*(1+F63)</f>
        <v>83.25</v>
      </c>
      <c r="P63" s="476">
        <f t="shared" si="14"/>
        <v>74.2</v>
      </c>
      <c r="Q63" s="476">
        <f>SUM((P63+E63)*(1+F63))</f>
        <v>101.80000000000001</v>
      </c>
      <c r="R63" s="51"/>
      <c r="S63" s="78"/>
      <c r="T63" s="51"/>
    </row>
    <row r="64" spans="1:20" ht="279.75" customHeight="1">
      <c r="A64" s="496" t="s">
        <v>297</v>
      </c>
      <c r="B64" s="479" t="s">
        <v>934</v>
      </c>
      <c r="C64" s="517" t="s">
        <v>246</v>
      </c>
      <c r="D64" s="539">
        <v>32.380000000000003</v>
      </c>
      <c r="E64" s="539">
        <f>SUM(R64+S64)</f>
        <v>22.76</v>
      </c>
      <c r="F64" s="147"/>
      <c r="G64" s="476">
        <f t="shared" si="12"/>
        <v>55.14</v>
      </c>
      <c r="H64" s="151"/>
      <c r="I64" s="151"/>
      <c r="J64" s="476">
        <f t="shared" si="10"/>
        <v>48.570000000000007</v>
      </c>
      <c r="K64" s="476">
        <f>SUM((J64+(R64+(S64*1.5))*(1+F64)))</f>
        <v>78.435000000000002</v>
      </c>
      <c r="L64" s="476">
        <f t="shared" si="13"/>
        <v>48.570000000000007</v>
      </c>
      <c r="M64" s="476">
        <f>SUM((L64+(R64+(S64*1.5))*(1+F64)))</f>
        <v>78.435000000000002</v>
      </c>
      <c r="N64" s="476">
        <f t="shared" si="15"/>
        <v>48.570000000000007</v>
      </c>
      <c r="O64" s="476">
        <f>SUM(N64+(R64+(S64*1.5))*(1+F64))</f>
        <v>78.435000000000002</v>
      </c>
      <c r="P64" s="476">
        <f t="shared" si="14"/>
        <v>64.760000000000005</v>
      </c>
      <c r="Q64" s="476">
        <f>SUM((P64+(R64+(S64*2))*(1+F64)))</f>
        <v>101.73</v>
      </c>
      <c r="R64" s="55">
        <v>8.5500000000000007</v>
      </c>
      <c r="S64" s="78">
        <v>14.21</v>
      </c>
      <c r="T64" s="51"/>
    </row>
    <row r="65" spans="1:20" ht="270" customHeight="1">
      <c r="A65" s="541" t="s">
        <v>355</v>
      </c>
      <c r="B65" s="479" t="s">
        <v>935</v>
      </c>
      <c r="C65" s="517" t="s">
        <v>298</v>
      </c>
      <c r="D65" s="539">
        <v>25.52</v>
      </c>
      <c r="E65" s="539">
        <f>SUM(R65+S65)</f>
        <v>22.76</v>
      </c>
      <c r="F65" s="147"/>
      <c r="G65" s="476">
        <f t="shared" si="12"/>
        <v>48.28</v>
      </c>
      <c r="H65" s="151"/>
      <c r="I65" s="151"/>
      <c r="J65" s="476">
        <f t="shared" si="10"/>
        <v>38.28</v>
      </c>
      <c r="K65" s="476">
        <f>SUM((J65+(R65+(S65*1.5))*(1+F65)))</f>
        <v>68.14500000000001</v>
      </c>
      <c r="L65" s="476">
        <f t="shared" si="13"/>
        <v>38.28</v>
      </c>
      <c r="M65" s="476">
        <f>SUM((L65+(R65+(S65*1.5))*(1+F65)))</f>
        <v>68.14500000000001</v>
      </c>
      <c r="N65" s="476">
        <f t="shared" si="15"/>
        <v>38.28</v>
      </c>
      <c r="O65" s="476">
        <f>SUM(N65+(R65+(S65*1.5))*(1+F65))</f>
        <v>68.14500000000001</v>
      </c>
      <c r="P65" s="476">
        <f t="shared" si="14"/>
        <v>51.04</v>
      </c>
      <c r="Q65" s="476">
        <f>SUM((P65+(R65+(S65*2))*(1+F65)))</f>
        <v>88.009999999999991</v>
      </c>
      <c r="R65" s="55">
        <v>8.5500000000000007</v>
      </c>
      <c r="S65" s="78">
        <v>14.21</v>
      </c>
      <c r="T65" s="51"/>
    </row>
    <row r="66" spans="1:20" ht="266.25" customHeight="1">
      <c r="A66" s="517" t="s">
        <v>299</v>
      </c>
      <c r="B66" s="479" t="s">
        <v>902</v>
      </c>
      <c r="C66" s="517" t="s">
        <v>250</v>
      </c>
      <c r="D66" s="539">
        <v>34.909999999999997</v>
      </c>
      <c r="E66" s="539">
        <v>23.69</v>
      </c>
      <c r="F66" s="147"/>
      <c r="G66" s="476">
        <f t="shared" si="12"/>
        <v>58.599999999999994</v>
      </c>
      <c r="H66" s="151"/>
      <c r="I66" s="151"/>
      <c r="J66" s="476">
        <f t="shared" si="10"/>
        <v>52.364999999999995</v>
      </c>
      <c r="K66" s="476">
        <f>SUM((J66+E66)*(1+F66))</f>
        <v>76.054999999999993</v>
      </c>
      <c r="L66" s="476">
        <f t="shared" si="13"/>
        <v>52.364999999999995</v>
      </c>
      <c r="M66" s="476">
        <f>SUM((L66+E66)*(1+F66))</f>
        <v>76.054999999999993</v>
      </c>
      <c r="N66" s="476">
        <f t="shared" si="15"/>
        <v>52.364999999999995</v>
      </c>
      <c r="O66" s="476">
        <f>SUM(E66+N66)*(1+F66)</f>
        <v>76.054999999999993</v>
      </c>
      <c r="P66" s="476">
        <f t="shared" si="14"/>
        <v>69.819999999999993</v>
      </c>
      <c r="Q66" s="476">
        <f>SUM((P66+E66)*(1+F66))</f>
        <v>93.509999999999991</v>
      </c>
      <c r="R66" s="51"/>
      <c r="S66" s="78"/>
      <c r="T66" s="51"/>
    </row>
    <row r="67" spans="1:20" s="49" customFormat="1" ht="64.5">
      <c r="A67" s="432" t="s">
        <v>65</v>
      </c>
      <c r="B67" s="402" t="s">
        <v>830</v>
      </c>
      <c r="C67" s="520"/>
      <c r="D67" s="433"/>
      <c r="E67" s="433"/>
      <c r="F67" s="452"/>
      <c r="G67" s="157"/>
      <c r="H67" s="151"/>
      <c r="I67" s="151"/>
      <c r="J67" s="433"/>
      <c r="K67" s="391">
        <f>SUM(G67*1.5)</f>
        <v>0</v>
      </c>
      <c r="L67" s="444"/>
      <c r="M67" s="391">
        <f>SUM(G67*1.5)</f>
        <v>0</v>
      </c>
      <c r="N67" s="444"/>
      <c r="O67" s="391">
        <f>SUM(G67*1.5)</f>
        <v>0</v>
      </c>
      <c r="P67" s="444"/>
      <c r="Q67" s="391">
        <f>SUM(G67*2)</f>
        <v>0</v>
      </c>
    </row>
    <row r="68" spans="1:20" s="49" customFormat="1" ht="179.25">
      <c r="A68" s="434" t="s">
        <v>61</v>
      </c>
      <c r="B68" s="402" t="s">
        <v>828</v>
      </c>
      <c r="C68" s="520"/>
      <c r="D68" s="433"/>
      <c r="E68" s="433"/>
      <c r="F68" s="452"/>
      <c r="G68" s="157"/>
      <c r="H68" s="151"/>
      <c r="I68" s="151"/>
      <c r="J68" s="433"/>
      <c r="K68" s="391">
        <f t="shared" ref="K68:K75" si="16">SUM(G68*1.5)</f>
        <v>0</v>
      </c>
      <c r="L68" s="444"/>
      <c r="M68" s="391">
        <f t="shared" ref="M68:M75" si="17">SUM(G68*1.5)</f>
        <v>0</v>
      </c>
      <c r="N68" s="444"/>
      <c r="O68" s="391">
        <f t="shared" ref="O68:O75" si="18">SUM(G68*1.5)</f>
        <v>0</v>
      </c>
      <c r="P68" s="444"/>
      <c r="Q68" s="391">
        <f t="shared" ref="Q68:Q75" si="19">SUM(G68*2)</f>
        <v>0</v>
      </c>
    </row>
    <row r="69" spans="1:20" s="49" customFormat="1" ht="77.25">
      <c r="A69" s="432" t="s">
        <v>62</v>
      </c>
      <c r="B69" s="402" t="s">
        <v>827</v>
      </c>
      <c r="C69" s="520"/>
      <c r="D69" s="433"/>
      <c r="E69" s="433"/>
      <c r="F69" s="452"/>
      <c r="G69" s="157"/>
      <c r="H69" s="151"/>
      <c r="I69" s="151"/>
      <c r="J69" s="433"/>
      <c r="K69" s="391">
        <f t="shared" si="16"/>
        <v>0</v>
      </c>
      <c r="L69" s="444"/>
      <c r="M69" s="391">
        <f t="shared" si="17"/>
        <v>0</v>
      </c>
      <c r="N69" s="444"/>
      <c r="O69" s="391">
        <f t="shared" si="18"/>
        <v>0</v>
      </c>
      <c r="P69" s="444"/>
      <c r="Q69" s="391">
        <f t="shared" si="19"/>
        <v>0</v>
      </c>
    </row>
    <row r="70" spans="1:20" s="49" customFormat="1" ht="115.5">
      <c r="A70" s="485" t="s">
        <v>98</v>
      </c>
      <c r="B70" s="414" t="s">
        <v>826</v>
      </c>
      <c r="C70" s="520"/>
      <c r="D70" s="433"/>
      <c r="E70" s="433"/>
      <c r="F70" s="452"/>
      <c r="G70" s="157"/>
      <c r="H70" s="151"/>
      <c r="I70" s="151"/>
      <c r="J70" s="433"/>
      <c r="K70" s="391">
        <f t="shared" si="16"/>
        <v>0</v>
      </c>
      <c r="L70" s="444"/>
      <c r="M70" s="391">
        <f t="shared" si="17"/>
        <v>0</v>
      </c>
      <c r="N70" s="444"/>
      <c r="O70" s="391">
        <f t="shared" si="18"/>
        <v>0</v>
      </c>
      <c r="P70" s="444"/>
      <c r="Q70" s="391">
        <f t="shared" si="19"/>
        <v>0</v>
      </c>
    </row>
    <row r="71" spans="1:20" s="49" customFormat="1" ht="141.75" thickBot="1">
      <c r="A71" s="486" t="s">
        <v>461</v>
      </c>
      <c r="B71" s="438" t="s">
        <v>825</v>
      </c>
      <c r="C71" s="535"/>
      <c r="D71" s="433"/>
      <c r="E71" s="433"/>
      <c r="F71" s="452"/>
      <c r="G71" s="157"/>
      <c r="H71" s="151"/>
      <c r="I71" s="151"/>
      <c r="J71" s="433"/>
      <c r="K71" s="391">
        <f t="shared" si="16"/>
        <v>0</v>
      </c>
      <c r="L71" s="444"/>
      <c r="M71" s="391">
        <f t="shared" si="17"/>
        <v>0</v>
      </c>
      <c r="N71" s="444"/>
      <c r="O71" s="391">
        <f t="shared" si="18"/>
        <v>0</v>
      </c>
      <c r="P71" s="444"/>
      <c r="Q71" s="391">
        <f t="shared" si="19"/>
        <v>0</v>
      </c>
    </row>
    <row r="72" spans="1:20" s="49" customFormat="1" ht="90.75" thickTop="1">
      <c r="A72" s="485" t="s">
        <v>99</v>
      </c>
      <c r="B72" s="422" t="s">
        <v>824</v>
      </c>
      <c r="C72" s="535"/>
      <c r="D72" s="433"/>
      <c r="E72" s="433"/>
      <c r="F72" s="452"/>
      <c r="G72" s="157"/>
      <c r="H72" s="151"/>
      <c r="I72" s="151"/>
      <c r="J72" s="433"/>
      <c r="K72" s="391">
        <f t="shared" si="16"/>
        <v>0</v>
      </c>
      <c r="L72" s="444"/>
      <c r="M72" s="391">
        <f t="shared" si="17"/>
        <v>0</v>
      </c>
      <c r="N72" s="444"/>
      <c r="O72" s="391">
        <f t="shared" si="18"/>
        <v>0</v>
      </c>
      <c r="P72" s="444"/>
      <c r="Q72" s="391">
        <f t="shared" si="19"/>
        <v>0</v>
      </c>
    </row>
    <row r="73" spans="1:20" s="49" customFormat="1">
      <c r="A73" s="432" t="s">
        <v>64</v>
      </c>
      <c r="B73" s="200"/>
      <c r="C73" s="535"/>
      <c r="D73" s="433"/>
      <c r="E73" s="433"/>
      <c r="F73" s="452"/>
      <c r="G73" s="444"/>
      <c r="H73" s="433"/>
      <c r="I73" s="433"/>
      <c r="J73" s="433"/>
      <c r="K73" s="444"/>
      <c r="L73" s="444"/>
      <c r="M73" s="444"/>
      <c r="N73" s="444"/>
      <c r="O73" s="444"/>
      <c r="P73" s="444"/>
      <c r="Q73" s="444"/>
    </row>
    <row r="74" spans="1:20" s="49" customFormat="1" ht="15.75" thickBot="1">
      <c r="A74" s="432" t="s">
        <v>63</v>
      </c>
      <c r="B74" s="203"/>
      <c r="C74" s="535"/>
      <c r="D74" s="433"/>
      <c r="E74" s="433"/>
      <c r="F74" s="452"/>
      <c r="G74" s="444"/>
      <c r="H74" s="433"/>
      <c r="I74" s="433"/>
      <c r="J74" s="433"/>
      <c r="K74" s="444"/>
      <c r="L74" s="444"/>
      <c r="M74" s="444"/>
      <c r="N74" s="444"/>
      <c r="O74" s="444"/>
      <c r="P74" s="444"/>
      <c r="Q74" s="444"/>
    </row>
    <row r="75" spans="1:20" s="49" customFormat="1" ht="90">
      <c r="A75" s="485" t="s">
        <v>100</v>
      </c>
      <c r="B75" s="422" t="s">
        <v>823</v>
      </c>
      <c r="C75" s="535"/>
      <c r="D75" s="433"/>
      <c r="E75" s="433"/>
      <c r="F75" s="452"/>
      <c r="G75" s="157"/>
      <c r="H75" s="151"/>
      <c r="I75" s="151"/>
      <c r="J75" s="433"/>
      <c r="K75" s="391">
        <f t="shared" si="16"/>
        <v>0</v>
      </c>
      <c r="L75" s="444"/>
      <c r="M75" s="391">
        <f t="shared" si="17"/>
        <v>0</v>
      </c>
      <c r="N75" s="444"/>
      <c r="O75" s="391">
        <f t="shared" si="18"/>
        <v>0</v>
      </c>
      <c r="P75" s="444"/>
      <c r="Q75" s="391">
        <f t="shared" si="19"/>
        <v>0</v>
      </c>
    </row>
    <row r="76" spans="1:20" s="49" customFormat="1">
      <c r="A76" s="432" t="s">
        <v>64</v>
      </c>
      <c r="B76" s="488"/>
      <c r="C76" s="433"/>
      <c r="D76" s="433"/>
      <c r="E76" s="433"/>
      <c r="F76" s="452"/>
      <c r="G76" s="444"/>
      <c r="H76" s="433"/>
      <c r="I76" s="433"/>
      <c r="J76" s="433"/>
      <c r="K76" s="444"/>
      <c r="L76" s="444"/>
      <c r="M76" s="444"/>
      <c r="N76" s="444"/>
      <c r="O76" s="444"/>
      <c r="P76" s="444"/>
      <c r="Q76" s="444"/>
    </row>
    <row r="77" spans="1:20" s="49" customFormat="1">
      <c r="A77" s="432" t="s">
        <v>63</v>
      </c>
      <c r="B77" s="488"/>
      <c r="C77" s="433"/>
      <c r="D77" s="433"/>
      <c r="E77" s="433"/>
      <c r="F77" s="452"/>
      <c r="G77" s="444"/>
      <c r="H77" s="433"/>
      <c r="I77" s="433"/>
      <c r="J77" s="433"/>
      <c r="K77" s="444"/>
      <c r="L77" s="444"/>
      <c r="M77" s="444"/>
      <c r="N77" s="444"/>
      <c r="O77" s="444"/>
      <c r="P77" s="444"/>
      <c r="Q77" s="444"/>
    </row>
  </sheetData>
  <sheetProtection algorithmName="SHA-512" hashValue="rgcj6bqdpMzghezMSAoHdXWldpDZ0FxcLncO5ma33vwbacm8jNhm/DBMm2XIpYZw3rTB638CHewCRtAiJQQONw==" saltValue="XwujX1o5dS2umc7X+Vi/CA==" spinCount="100000" sheet="1" objects="1" scenarios="1"/>
  <mergeCells count="2">
    <mergeCell ref="A1:E1"/>
    <mergeCell ref="A3:Q3"/>
  </mergeCells>
  <pageMargins left="0.7" right="0.7" top="0.75" bottom="0.75" header="0.3" footer="0.3"/>
  <pageSetup scale="34" fitToHeight="0" orientation="landscape" horizontalDpi="4294967293" vertic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08"/>
  <sheetViews>
    <sheetView view="pageBreakPreview" zoomScale="70" zoomScaleNormal="60" zoomScaleSheetLayoutView="70" workbookViewId="0">
      <selection activeCell="I97" sqref="H6:I97"/>
    </sheetView>
  </sheetViews>
  <sheetFormatPr defaultColWidth="9.28515625" defaultRowHeight="15"/>
  <cols>
    <col min="1" max="1" width="61.140625" style="59" customWidth="1"/>
    <col min="2" max="2" width="51.28515625" style="59" customWidth="1"/>
    <col min="3" max="3" width="47.28515625" style="59" customWidth="1"/>
    <col min="4" max="4" width="19.28515625" style="59" bestFit="1" customWidth="1"/>
    <col min="5" max="5" width="19.5703125" style="59" bestFit="1" customWidth="1"/>
    <col min="6" max="6" width="14.28515625" style="63" customWidth="1"/>
    <col min="7" max="7" width="15.28515625" style="60" bestFit="1" customWidth="1"/>
    <col min="8" max="8" width="18.7109375" style="59" customWidth="1"/>
    <col min="9" max="9" width="14.85546875" style="59" customWidth="1"/>
    <col min="10" max="10" width="15.28515625" style="60" bestFit="1" customWidth="1"/>
    <col min="11" max="11" width="22.5703125" style="60" bestFit="1" customWidth="1"/>
    <col min="12" max="12" width="17.28515625" style="60" customWidth="1"/>
    <col min="13" max="13" width="22.5703125" style="60" bestFit="1" customWidth="1"/>
    <col min="14" max="14" width="18.28515625" style="60" bestFit="1" customWidth="1"/>
    <col min="15" max="16" width="18.28515625" style="60" customWidth="1"/>
    <col min="17" max="17" width="19.7109375" style="60" customWidth="1"/>
    <col min="18" max="18" width="8.7109375" style="59" hidden="1" customWidth="1"/>
    <col min="19" max="20" width="0" style="59" hidden="1" customWidth="1"/>
    <col min="21" max="16384" width="9.28515625" style="59"/>
  </cols>
  <sheetData>
    <row r="1" spans="1:20" ht="18.75">
      <c r="A1" s="489" t="s">
        <v>90</v>
      </c>
      <c r="B1" s="490"/>
      <c r="C1" s="490"/>
      <c r="D1" s="490"/>
      <c r="E1" s="490"/>
      <c r="F1" s="492"/>
      <c r="G1" s="493"/>
      <c r="H1" s="491"/>
      <c r="I1" s="491"/>
      <c r="J1" s="493"/>
      <c r="K1" s="493"/>
      <c r="L1" s="493"/>
      <c r="M1" s="493"/>
      <c r="N1" s="493"/>
      <c r="O1" s="493"/>
      <c r="P1" s="493"/>
      <c r="Q1" s="493"/>
    </row>
    <row r="2" spans="1:20" ht="18.75">
      <c r="A2" s="494"/>
      <c r="B2" s="468" t="s">
        <v>0</v>
      </c>
      <c r="C2" s="468" t="str">
        <f>'Cover Page'!C5:E5</f>
        <v>[Insert Bidder Name]</v>
      </c>
      <c r="D2" s="340"/>
      <c r="E2" s="340"/>
      <c r="F2" s="492"/>
      <c r="G2" s="493"/>
      <c r="H2" s="491"/>
      <c r="I2" s="491"/>
      <c r="J2" s="493"/>
      <c r="K2" s="493"/>
      <c r="L2" s="493"/>
      <c r="M2" s="493"/>
      <c r="N2" s="493"/>
      <c r="O2" s="493"/>
      <c r="P2" s="493"/>
      <c r="Q2" s="493"/>
    </row>
    <row r="3" spans="1:20" s="49" customFormat="1" ht="65.25" customHeight="1">
      <c r="A3" s="392" t="s">
        <v>464</v>
      </c>
      <c r="B3" s="393"/>
      <c r="C3" s="393"/>
      <c r="D3" s="393"/>
      <c r="E3" s="393"/>
      <c r="F3" s="393"/>
      <c r="G3" s="393"/>
      <c r="H3" s="393"/>
      <c r="I3" s="393"/>
      <c r="J3" s="393"/>
      <c r="K3" s="393"/>
      <c r="L3" s="393"/>
      <c r="M3" s="393"/>
      <c r="N3" s="393"/>
      <c r="O3" s="393"/>
      <c r="P3" s="393"/>
      <c r="Q3" s="394"/>
    </row>
    <row r="4" spans="1:20" s="49" customFormat="1" ht="82.5" customHeight="1">
      <c r="A4" s="495" t="s">
        <v>118</v>
      </c>
      <c r="B4" s="395" t="s">
        <v>82</v>
      </c>
      <c r="C4" s="396" t="s">
        <v>109</v>
      </c>
      <c r="D4" s="397">
        <v>51.75</v>
      </c>
      <c r="E4" s="397">
        <f>SUM((R4+(D4*S4)))</f>
        <v>33.54</v>
      </c>
      <c r="F4" s="470">
        <v>0.95</v>
      </c>
      <c r="G4" s="381">
        <f>SUM(D4:E4)*(1+F4)</f>
        <v>166.31549999999999</v>
      </c>
      <c r="H4" s="471" t="s">
        <v>120</v>
      </c>
      <c r="I4" s="383">
        <v>170.58</v>
      </c>
      <c r="J4" s="397">
        <f>SUM(D4*1.5)</f>
        <v>77.625</v>
      </c>
      <c r="K4" s="381">
        <f>SUM((J4+(R4+(J4*S4))*(1+F4)))</f>
        <v>151.101</v>
      </c>
      <c r="L4" s="381">
        <f>SUM(D4*1.5)</f>
        <v>77.625</v>
      </c>
      <c r="M4" s="381">
        <f>SUM((L4+(R4+(L4*S4))*(1+F4)))</f>
        <v>151.101</v>
      </c>
      <c r="N4" s="381">
        <f>SUM(D4*1.5)</f>
        <v>77.625</v>
      </c>
      <c r="O4" s="381">
        <f>SUM(N4+(R4+(N4*S4))*(1+F4))</f>
        <v>151.101</v>
      </c>
      <c r="P4" s="381">
        <f>SUM(D4*2)</f>
        <v>103.5</v>
      </c>
      <c r="Q4" s="381">
        <f>SUM((P4+(R4+(P4*S4))*(1+F4)))</f>
        <v>185.04899999999998</v>
      </c>
      <c r="R4" s="61">
        <v>25.26</v>
      </c>
      <c r="S4" s="61">
        <v>0.16</v>
      </c>
      <c r="T4" s="61"/>
    </row>
    <row r="5" spans="1:20" ht="45">
      <c r="A5" s="398" t="s">
        <v>47</v>
      </c>
      <c r="B5" s="398" t="s">
        <v>48</v>
      </c>
      <c r="C5" s="399" t="s">
        <v>112</v>
      </c>
      <c r="D5" s="400" t="s">
        <v>49</v>
      </c>
      <c r="E5" s="400" t="s">
        <v>74</v>
      </c>
      <c r="F5" s="472" t="s">
        <v>51</v>
      </c>
      <c r="G5" s="400" t="s">
        <v>69</v>
      </c>
      <c r="H5" s="536" t="s">
        <v>114</v>
      </c>
      <c r="I5" s="400" t="s">
        <v>77</v>
      </c>
      <c r="J5" s="442" t="s">
        <v>68</v>
      </c>
      <c r="K5" s="442" t="s">
        <v>70</v>
      </c>
      <c r="L5" s="442" t="s">
        <v>52</v>
      </c>
      <c r="M5" s="442" t="s">
        <v>53</v>
      </c>
      <c r="N5" s="442" t="s">
        <v>54</v>
      </c>
      <c r="O5" s="442" t="s">
        <v>55</v>
      </c>
      <c r="P5" s="474" t="s">
        <v>66</v>
      </c>
      <c r="Q5" s="442" t="s">
        <v>56</v>
      </c>
      <c r="R5" s="51"/>
      <c r="S5" s="51"/>
      <c r="T5" s="51"/>
    </row>
    <row r="6" spans="1:20" ht="270">
      <c r="A6" s="496" t="s">
        <v>300</v>
      </c>
      <c r="B6" s="405" t="s">
        <v>876</v>
      </c>
      <c r="C6" s="496" t="s">
        <v>258</v>
      </c>
      <c r="D6" s="532">
        <v>37.75</v>
      </c>
      <c r="E6" s="532">
        <f>SUM((R6+(D6*S6)))</f>
        <v>25.052500000000002</v>
      </c>
      <c r="F6" s="147"/>
      <c r="G6" s="539">
        <f t="shared" ref="G6:G37" si="0">SUM(D6:E6)*(1+F6)</f>
        <v>62.802500000000002</v>
      </c>
      <c r="H6" s="151"/>
      <c r="I6" s="151"/>
      <c r="J6" s="549">
        <f t="shared" ref="J6:J58" si="1">SUM(D6*1.5)</f>
        <v>56.625</v>
      </c>
      <c r="K6" s="549">
        <f>SUM((J6+(J6*S6+R6)*(1+F6)))</f>
        <v>82.243750000000006</v>
      </c>
      <c r="L6" s="549">
        <f t="shared" ref="L6:L37" si="2">SUM(D6*1.5)</f>
        <v>56.625</v>
      </c>
      <c r="M6" s="549">
        <f>SUM((L6+(L6*S6+R6)*(1+F6)))</f>
        <v>82.243750000000006</v>
      </c>
      <c r="N6" s="549">
        <f t="shared" ref="N6:N37" si="3">SUM(D6*1.5)</f>
        <v>56.625</v>
      </c>
      <c r="O6" s="549">
        <f>SUM(N6+(N6*S6+R6)*(1+F6))</f>
        <v>82.243750000000006</v>
      </c>
      <c r="P6" s="549">
        <f t="shared" ref="P6:P37" si="4">SUM(D6*2)</f>
        <v>75.5</v>
      </c>
      <c r="Q6" s="549">
        <f>SUM((P6+(P6*S6+R6)*(1+F6)))</f>
        <v>101.685</v>
      </c>
      <c r="R6" s="52">
        <v>23.92</v>
      </c>
      <c r="S6" s="78">
        <v>0.03</v>
      </c>
      <c r="T6" s="78"/>
    </row>
    <row r="7" spans="1:20" ht="261" customHeight="1">
      <c r="A7" s="496" t="s">
        <v>309</v>
      </c>
      <c r="B7" s="405" t="s">
        <v>876</v>
      </c>
      <c r="C7" s="496" t="s">
        <v>263</v>
      </c>
      <c r="D7" s="532">
        <v>34.1</v>
      </c>
      <c r="E7" s="532">
        <f>SUM((R7+(D7*S7)))</f>
        <v>22.593</v>
      </c>
      <c r="F7" s="147"/>
      <c r="G7" s="539">
        <f t="shared" si="0"/>
        <v>56.692999999999998</v>
      </c>
      <c r="H7" s="151"/>
      <c r="I7" s="151"/>
      <c r="J7" s="549">
        <f t="shared" si="1"/>
        <v>51.150000000000006</v>
      </c>
      <c r="K7" s="549">
        <f>SUM((J7+E7)*(1+F7))</f>
        <v>73.743000000000009</v>
      </c>
      <c r="L7" s="549">
        <f t="shared" si="2"/>
        <v>51.150000000000006</v>
      </c>
      <c r="M7" s="549">
        <f>SUM((L7+E7)*(1+F7))</f>
        <v>73.743000000000009</v>
      </c>
      <c r="N7" s="549">
        <f t="shared" si="3"/>
        <v>51.150000000000006</v>
      </c>
      <c r="O7" s="549">
        <f>SUM(E7+N7)*(1+F7)</f>
        <v>73.743000000000009</v>
      </c>
      <c r="P7" s="549">
        <f t="shared" si="4"/>
        <v>68.2</v>
      </c>
      <c r="Q7" s="549">
        <f>SUM((P7+E7)*(1+F7))</f>
        <v>90.793000000000006</v>
      </c>
      <c r="R7" s="52">
        <v>21.57</v>
      </c>
      <c r="S7" s="78">
        <v>0.03</v>
      </c>
      <c r="T7" s="78"/>
    </row>
    <row r="8" spans="1:20" ht="270">
      <c r="A8" s="496" t="s">
        <v>301</v>
      </c>
      <c r="B8" s="405" t="s">
        <v>876</v>
      </c>
      <c r="C8" s="496" t="s">
        <v>266</v>
      </c>
      <c r="D8" s="532">
        <v>33</v>
      </c>
      <c r="E8" s="532">
        <f>SUM((D8*S8)+R8)</f>
        <v>27.439999999999998</v>
      </c>
      <c r="F8" s="147"/>
      <c r="G8" s="539">
        <f t="shared" si="0"/>
        <v>60.44</v>
      </c>
      <c r="H8" s="151"/>
      <c r="I8" s="151"/>
      <c r="J8" s="549">
        <f t="shared" si="1"/>
        <v>49.5</v>
      </c>
      <c r="K8" s="549">
        <f>SUM((J8+(J8*S8+R8)*(1+F8)))</f>
        <v>77.435000000000002</v>
      </c>
      <c r="L8" s="549">
        <f t="shared" si="2"/>
        <v>49.5</v>
      </c>
      <c r="M8" s="549">
        <f>SUM((L8+(L8*S8+R8)*(1+F8)))</f>
        <v>77.435000000000002</v>
      </c>
      <c r="N8" s="549">
        <f t="shared" si="3"/>
        <v>49.5</v>
      </c>
      <c r="O8" s="549">
        <f>SUM(N8+(N8*S8+R8)*(1+F8))</f>
        <v>77.435000000000002</v>
      </c>
      <c r="P8" s="549">
        <f t="shared" si="4"/>
        <v>66</v>
      </c>
      <c r="Q8" s="549">
        <f>SUM((P8+(P8*S8+R8)*(1+F8)))</f>
        <v>94.43</v>
      </c>
      <c r="R8" s="90">
        <v>26.45</v>
      </c>
      <c r="S8" s="78">
        <v>0.03</v>
      </c>
      <c r="T8" s="78"/>
    </row>
    <row r="9" spans="1:20" ht="285">
      <c r="A9" s="496" t="s">
        <v>302</v>
      </c>
      <c r="B9" s="405" t="s">
        <v>876</v>
      </c>
      <c r="C9" s="496" t="s">
        <v>303</v>
      </c>
      <c r="D9" s="550">
        <v>34.6</v>
      </c>
      <c r="E9" s="550">
        <f>SUM((D9*S9)+R9)</f>
        <v>24.546500000000002</v>
      </c>
      <c r="F9" s="164"/>
      <c r="G9" s="539">
        <f t="shared" si="0"/>
        <v>59.146500000000003</v>
      </c>
      <c r="H9" s="165"/>
      <c r="I9" s="165"/>
      <c r="J9" s="549">
        <f t="shared" si="1"/>
        <v>51.900000000000006</v>
      </c>
      <c r="K9" s="551">
        <f>SUM((J9+E9)*(1+F9))</f>
        <v>76.446500000000015</v>
      </c>
      <c r="L9" s="549">
        <f t="shared" si="2"/>
        <v>51.900000000000006</v>
      </c>
      <c r="M9" s="551">
        <f>SUM((L9+E9)*(1+F9))</f>
        <v>76.446500000000015</v>
      </c>
      <c r="N9" s="551">
        <f t="shared" si="3"/>
        <v>51.900000000000006</v>
      </c>
      <c r="O9" s="551">
        <f>SUM(E9+N9)*(1+F9)</f>
        <v>76.446500000000015</v>
      </c>
      <c r="P9" s="551">
        <f t="shared" si="4"/>
        <v>69.2</v>
      </c>
      <c r="Q9" s="551">
        <f>SUM((P9+E9)*(1+F9))</f>
        <v>93.746499999999997</v>
      </c>
      <c r="R9" s="82">
        <v>22.73</v>
      </c>
      <c r="S9" s="80">
        <v>5.2499999999999998E-2</v>
      </c>
      <c r="T9" s="78"/>
    </row>
    <row r="10" spans="1:20" ht="270">
      <c r="A10" s="496" t="s">
        <v>308</v>
      </c>
      <c r="B10" s="405" t="s">
        <v>876</v>
      </c>
      <c r="C10" s="496" t="s">
        <v>304</v>
      </c>
      <c r="D10" s="539">
        <v>34.35</v>
      </c>
      <c r="E10" s="539">
        <f>SUM(R10+(D10*S10))</f>
        <v>27.730499999999999</v>
      </c>
      <c r="F10" s="147"/>
      <c r="G10" s="539">
        <f t="shared" si="0"/>
        <v>62.080500000000001</v>
      </c>
      <c r="H10" s="151"/>
      <c r="I10" s="151"/>
      <c r="J10" s="549">
        <f t="shared" si="1"/>
        <v>51.525000000000006</v>
      </c>
      <c r="K10" s="549">
        <f>SUM((J10+(R10+J10*S10)*(1+F10)))</f>
        <v>79.770750000000007</v>
      </c>
      <c r="L10" s="549">
        <f t="shared" si="2"/>
        <v>51.525000000000006</v>
      </c>
      <c r="M10" s="549">
        <f>SUM((L10+(R10+L10*S10)*(1+F10)))</f>
        <v>79.770750000000007</v>
      </c>
      <c r="N10" s="549">
        <f t="shared" si="3"/>
        <v>51.525000000000006</v>
      </c>
      <c r="O10" s="549">
        <f>SUM((R10+N10*S10)+N10)*(1+F10)</f>
        <v>79.770750000000007</v>
      </c>
      <c r="P10" s="549">
        <f t="shared" si="4"/>
        <v>68.7</v>
      </c>
      <c r="Q10" s="549">
        <f>SUM((P10+(R10+P10*S10)*(1+F10)))</f>
        <v>97.460999999999999</v>
      </c>
      <c r="R10" s="52">
        <v>26.7</v>
      </c>
      <c r="S10" s="78">
        <v>0.03</v>
      </c>
      <c r="T10" s="78"/>
    </row>
    <row r="11" spans="1:20" ht="255" customHeight="1">
      <c r="A11" s="496" t="s">
        <v>305</v>
      </c>
      <c r="B11" s="405" t="s">
        <v>876</v>
      </c>
      <c r="C11" s="496" t="s">
        <v>306</v>
      </c>
      <c r="D11" s="550">
        <v>36.9</v>
      </c>
      <c r="E11" s="550">
        <f>SUM((D11*T11)+R11)+S11</f>
        <v>26.106999999999999</v>
      </c>
      <c r="F11" s="164"/>
      <c r="G11" s="539">
        <f t="shared" si="0"/>
        <v>63.006999999999998</v>
      </c>
      <c r="H11" s="166"/>
      <c r="I11" s="166"/>
      <c r="J11" s="549">
        <f t="shared" si="1"/>
        <v>55.349999999999994</v>
      </c>
      <c r="K11" s="551">
        <f>SUM((J11+(E11+(S11*1.5))*(1+F11)))</f>
        <v>91.131999999999991</v>
      </c>
      <c r="L11" s="549">
        <f t="shared" si="2"/>
        <v>55.349999999999994</v>
      </c>
      <c r="M11" s="551">
        <f>SUM((L11+(E11+(S11*1.5))*(1+F11)))</f>
        <v>91.131999999999991</v>
      </c>
      <c r="N11" s="551">
        <f t="shared" si="3"/>
        <v>55.349999999999994</v>
      </c>
      <c r="O11" s="551">
        <f>SUM(N11+(E11+(S11*1.5))*(1+F11))</f>
        <v>91.131999999999991</v>
      </c>
      <c r="P11" s="551">
        <f t="shared" si="4"/>
        <v>73.8</v>
      </c>
      <c r="Q11" s="551">
        <f>SUM((P11+(E11+(S11*2))*(1+F11)))</f>
        <v>112.80699999999999</v>
      </c>
      <c r="R11" s="82">
        <v>18.55</v>
      </c>
      <c r="S11" s="80">
        <v>6.45</v>
      </c>
      <c r="T11" s="80">
        <v>0.03</v>
      </c>
    </row>
    <row r="12" spans="1:20" ht="225">
      <c r="A12" s="496" t="s">
        <v>307</v>
      </c>
      <c r="B12" s="405" t="s">
        <v>809</v>
      </c>
      <c r="C12" s="499" t="s">
        <v>412</v>
      </c>
      <c r="D12" s="539">
        <v>54.56</v>
      </c>
      <c r="E12" s="539">
        <f>SUM(R12+(D12*S12))</f>
        <v>27.832799999999999</v>
      </c>
      <c r="F12" s="147"/>
      <c r="G12" s="539">
        <f t="shared" si="0"/>
        <v>82.392799999999994</v>
      </c>
      <c r="H12" s="151"/>
      <c r="I12" s="151"/>
      <c r="J12" s="549">
        <f t="shared" si="1"/>
        <v>81.84</v>
      </c>
      <c r="K12" s="549">
        <f>SUM((J12+(R12+(J12*S12))*(1+F12)))</f>
        <v>111.5142</v>
      </c>
      <c r="L12" s="549">
        <f t="shared" si="2"/>
        <v>81.84</v>
      </c>
      <c r="M12" s="551">
        <f>SUM((L12+(R12+(L12*S12))*(1+F12)))</f>
        <v>111.5142</v>
      </c>
      <c r="N12" s="551">
        <f t="shared" si="3"/>
        <v>81.84</v>
      </c>
      <c r="O12" s="551">
        <f>SUM(N12+(R12+(N12*S12))*(1+F12))</f>
        <v>111.5142</v>
      </c>
      <c r="P12" s="551">
        <f t="shared" si="4"/>
        <v>109.12</v>
      </c>
      <c r="Q12" s="551">
        <f>SUM((P12+(R12+(P12*S12))*(1+F12)))</f>
        <v>140.63560000000001</v>
      </c>
      <c r="R12" s="52">
        <v>24.15</v>
      </c>
      <c r="S12" s="78">
        <v>6.7500000000000004E-2</v>
      </c>
      <c r="T12" s="78"/>
    </row>
    <row r="13" spans="1:20" ht="225">
      <c r="A13" s="424" t="s">
        <v>742</v>
      </c>
      <c r="B13" s="405" t="s">
        <v>942</v>
      </c>
      <c r="C13" s="496" t="s">
        <v>258</v>
      </c>
      <c r="D13" s="532">
        <v>37.75</v>
      </c>
      <c r="E13" s="532">
        <f>SUM((R13+(D13*S13)))</f>
        <v>25.052500000000002</v>
      </c>
      <c r="F13" s="147"/>
      <c r="G13" s="539">
        <f t="shared" si="0"/>
        <v>62.802500000000002</v>
      </c>
      <c r="H13" s="151"/>
      <c r="I13" s="151"/>
      <c r="J13" s="549">
        <f t="shared" si="1"/>
        <v>56.625</v>
      </c>
      <c r="K13" s="549">
        <f>SUM((J13+(J13*S13+R13)*(1+F13)))</f>
        <v>82.243750000000006</v>
      </c>
      <c r="L13" s="549">
        <f t="shared" si="2"/>
        <v>56.625</v>
      </c>
      <c r="M13" s="549">
        <f>SUM((L13+(L13*S13+R13)*(1+F13)))</f>
        <v>82.243750000000006</v>
      </c>
      <c r="N13" s="549">
        <f t="shared" si="3"/>
        <v>56.625</v>
      </c>
      <c r="O13" s="549">
        <f>SUM(N13+(N13*S13+R13)*(1+F13))</f>
        <v>82.243750000000006</v>
      </c>
      <c r="P13" s="549">
        <f t="shared" si="4"/>
        <v>75.5</v>
      </c>
      <c r="Q13" s="549">
        <f>SUM((P13+(P13*S13+R13)*(1+F13)))</f>
        <v>101.685</v>
      </c>
      <c r="R13" s="52">
        <v>23.92</v>
      </c>
      <c r="S13" s="78">
        <v>0.03</v>
      </c>
      <c r="T13" s="78"/>
    </row>
    <row r="14" spans="1:20" ht="165">
      <c r="A14" s="424" t="s">
        <v>743</v>
      </c>
      <c r="B14" s="405" t="s">
        <v>942</v>
      </c>
      <c r="C14" s="496" t="s">
        <v>263</v>
      </c>
      <c r="D14" s="532">
        <v>34.1</v>
      </c>
      <c r="E14" s="532">
        <f>SUM((R14+(D14*S14)))</f>
        <v>22.593</v>
      </c>
      <c r="F14" s="147"/>
      <c r="G14" s="539">
        <f t="shared" si="0"/>
        <v>56.692999999999998</v>
      </c>
      <c r="H14" s="151"/>
      <c r="I14" s="151"/>
      <c r="J14" s="549">
        <f t="shared" si="1"/>
        <v>51.150000000000006</v>
      </c>
      <c r="K14" s="549">
        <f>SUM((J14+E14)*(1+F14))</f>
        <v>73.743000000000009</v>
      </c>
      <c r="L14" s="549">
        <f t="shared" si="2"/>
        <v>51.150000000000006</v>
      </c>
      <c r="M14" s="549">
        <f>SUM((L14+E14)*(1+F14))</f>
        <v>73.743000000000009</v>
      </c>
      <c r="N14" s="549">
        <f t="shared" si="3"/>
        <v>51.150000000000006</v>
      </c>
      <c r="O14" s="549">
        <f>SUM(E14+N14)*(1+F14)</f>
        <v>73.743000000000009</v>
      </c>
      <c r="P14" s="549">
        <f t="shared" si="4"/>
        <v>68.2</v>
      </c>
      <c r="Q14" s="549">
        <f>SUM((P14+E14)*(1+F14))</f>
        <v>90.793000000000006</v>
      </c>
      <c r="R14" s="52">
        <v>21.57</v>
      </c>
      <c r="S14" s="78">
        <v>0.03</v>
      </c>
      <c r="T14" s="78"/>
    </row>
    <row r="15" spans="1:20" ht="135">
      <c r="A15" s="424" t="s">
        <v>744</v>
      </c>
      <c r="B15" s="405" t="s">
        <v>942</v>
      </c>
      <c r="C15" s="496" t="s">
        <v>266</v>
      </c>
      <c r="D15" s="532">
        <v>33</v>
      </c>
      <c r="E15" s="532">
        <f>SUM((D15*S15)+R15)</f>
        <v>27.439999999999998</v>
      </c>
      <c r="F15" s="147"/>
      <c r="G15" s="539">
        <f t="shared" si="0"/>
        <v>60.44</v>
      </c>
      <c r="H15" s="151"/>
      <c r="I15" s="151"/>
      <c r="J15" s="549">
        <f t="shared" si="1"/>
        <v>49.5</v>
      </c>
      <c r="K15" s="549">
        <f>SUM((J15+(J15*S15+R15)*(1+F15)))</f>
        <v>77.435000000000002</v>
      </c>
      <c r="L15" s="549">
        <f t="shared" si="2"/>
        <v>49.5</v>
      </c>
      <c r="M15" s="549">
        <f>SUM((L15+(L15*S15+R15)*(1+F15)))</f>
        <v>77.435000000000002</v>
      </c>
      <c r="N15" s="549">
        <f t="shared" si="3"/>
        <v>49.5</v>
      </c>
      <c r="O15" s="549">
        <f>SUM(N15+(N15*S15+R15)*(1+F15))</f>
        <v>77.435000000000002</v>
      </c>
      <c r="P15" s="549">
        <f t="shared" si="4"/>
        <v>66</v>
      </c>
      <c r="Q15" s="549">
        <f>SUM((P15+(P15*S15+R15)*(1+F15)))</f>
        <v>94.43</v>
      </c>
      <c r="R15" s="90">
        <v>26.45</v>
      </c>
      <c r="S15" s="78">
        <v>0.03</v>
      </c>
      <c r="T15" s="78"/>
    </row>
    <row r="16" spans="1:20" ht="285">
      <c r="A16" s="424" t="s">
        <v>746</v>
      </c>
      <c r="B16" s="405" t="s">
        <v>942</v>
      </c>
      <c r="C16" s="496" t="s">
        <v>303</v>
      </c>
      <c r="D16" s="532">
        <v>34.6</v>
      </c>
      <c r="E16" s="532">
        <f>SUM((D16*S16)+R16)</f>
        <v>24.546500000000002</v>
      </c>
      <c r="F16" s="147"/>
      <c r="G16" s="539">
        <f t="shared" si="0"/>
        <v>59.146500000000003</v>
      </c>
      <c r="H16" s="151"/>
      <c r="I16" s="151"/>
      <c r="J16" s="549">
        <f t="shared" si="1"/>
        <v>51.900000000000006</v>
      </c>
      <c r="K16" s="549">
        <f>SUM((J16+E16)*(1+F16))</f>
        <v>76.446500000000015</v>
      </c>
      <c r="L16" s="549">
        <f t="shared" si="2"/>
        <v>51.900000000000006</v>
      </c>
      <c r="M16" s="549">
        <f>SUM((L16+E16)*(1+F16))</f>
        <v>76.446500000000015</v>
      </c>
      <c r="N16" s="549">
        <f t="shared" si="3"/>
        <v>51.900000000000006</v>
      </c>
      <c r="O16" s="549">
        <f>SUM(E16+N16)*(1+F16)</f>
        <v>76.446500000000015</v>
      </c>
      <c r="P16" s="549">
        <f t="shared" si="4"/>
        <v>69.2</v>
      </c>
      <c r="Q16" s="549">
        <f>SUM((P16+E16)*(1+F16))</f>
        <v>93.746499999999997</v>
      </c>
      <c r="R16" s="52">
        <v>22.73</v>
      </c>
      <c r="S16" s="78">
        <v>5.2499999999999998E-2</v>
      </c>
      <c r="T16" s="78"/>
    </row>
    <row r="17" spans="1:20" ht="195">
      <c r="A17" s="424" t="s">
        <v>745</v>
      </c>
      <c r="B17" s="405" t="s">
        <v>942</v>
      </c>
      <c r="C17" s="496" t="s">
        <v>304</v>
      </c>
      <c r="D17" s="539">
        <v>34.35</v>
      </c>
      <c r="E17" s="539">
        <f>SUM(R17+(D17*S17))</f>
        <v>27.730499999999999</v>
      </c>
      <c r="F17" s="147"/>
      <c r="G17" s="539">
        <f t="shared" si="0"/>
        <v>62.080500000000001</v>
      </c>
      <c r="H17" s="151"/>
      <c r="I17" s="151"/>
      <c r="J17" s="549">
        <f t="shared" si="1"/>
        <v>51.525000000000006</v>
      </c>
      <c r="K17" s="549">
        <f>SUM((J17+(R17+J17*S17)*(1+F17)))</f>
        <v>79.770750000000007</v>
      </c>
      <c r="L17" s="549">
        <f t="shared" si="2"/>
        <v>51.525000000000006</v>
      </c>
      <c r="M17" s="549">
        <f>SUM((L17+(R17+L17*S17)*(1+F17)))</f>
        <v>79.770750000000007</v>
      </c>
      <c r="N17" s="549">
        <f t="shared" si="3"/>
        <v>51.525000000000006</v>
      </c>
      <c r="O17" s="549">
        <f>SUM((R17+N17*S17)+N17)*(1+F17)</f>
        <v>79.770750000000007</v>
      </c>
      <c r="P17" s="549">
        <f t="shared" si="4"/>
        <v>68.7</v>
      </c>
      <c r="Q17" s="549">
        <f>SUM((P17+(R17+P17*S17)*(1+F17)))</f>
        <v>97.460999999999999</v>
      </c>
      <c r="R17" s="52">
        <v>26.7</v>
      </c>
      <c r="S17" s="78">
        <v>0.03</v>
      </c>
      <c r="T17" s="78"/>
    </row>
    <row r="18" spans="1:20" ht="150">
      <c r="A18" s="424" t="s">
        <v>747</v>
      </c>
      <c r="B18" s="405" t="s">
        <v>942</v>
      </c>
      <c r="C18" s="552" t="s">
        <v>310</v>
      </c>
      <c r="D18" s="550">
        <v>36.9</v>
      </c>
      <c r="E18" s="550">
        <f>SUM((D18*T18)+R18)+S18</f>
        <v>26.106999999999999</v>
      </c>
      <c r="F18" s="164"/>
      <c r="G18" s="539">
        <f t="shared" si="0"/>
        <v>63.006999999999998</v>
      </c>
      <c r="H18" s="166"/>
      <c r="I18" s="166"/>
      <c r="J18" s="549">
        <f t="shared" si="1"/>
        <v>55.349999999999994</v>
      </c>
      <c r="K18" s="551">
        <f>SUM((J18+(E18+(S18*1.5))*(1+F18)))</f>
        <v>91.131999999999991</v>
      </c>
      <c r="L18" s="549">
        <f t="shared" si="2"/>
        <v>55.349999999999994</v>
      </c>
      <c r="M18" s="551">
        <f>SUM((L18+(E18+(S18*1.5))*(1+F18)))</f>
        <v>91.131999999999991</v>
      </c>
      <c r="N18" s="551">
        <f t="shared" si="3"/>
        <v>55.349999999999994</v>
      </c>
      <c r="O18" s="551">
        <f>SUM(N18+(E18+(S18*1.5))*(1+F18))</f>
        <v>91.131999999999991</v>
      </c>
      <c r="P18" s="551">
        <f t="shared" si="4"/>
        <v>73.8</v>
      </c>
      <c r="Q18" s="551">
        <f>SUM((P18+(E18+(S18*2))*(1+F18)))</f>
        <v>112.80699999999999</v>
      </c>
      <c r="R18" s="82">
        <v>18.55</v>
      </c>
      <c r="S18" s="80">
        <v>6.45</v>
      </c>
      <c r="T18" s="80">
        <v>0.03</v>
      </c>
    </row>
    <row r="19" spans="1:20" ht="195">
      <c r="A19" s="528" t="s">
        <v>435</v>
      </c>
      <c r="B19" s="405" t="s">
        <v>878</v>
      </c>
      <c r="C19" s="552" t="s">
        <v>312</v>
      </c>
      <c r="D19" s="532">
        <v>37.75</v>
      </c>
      <c r="E19" s="532">
        <f>SUM((R19+(D19*S19)))</f>
        <v>25.052500000000002</v>
      </c>
      <c r="F19" s="147"/>
      <c r="G19" s="539">
        <f t="shared" ref="G19:G24" si="5">SUM(D19:E19)*(1+F19)</f>
        <v>62.802500000000002</v>
      </c>
      <c r="H19" s="151"/>
      <c r="I19" s="151"/>
      <c r="J19" s="549">
        <f t="shared" ref="J19:J24" si="6">SUM(D19*1.5)</f>
        <v>56.625</v>
      </c>
      <c r="K19" s="549">
        <f>SUM((J19+(J19*S19+R19)*(1+F19)))</f>
        <v>82.243750000000006</v>
      </c>
      <c r="L19" s="549">
        <f t="shared" ref="L19:L24" si="7">SUM(D19*1.5)</f>
        <v>56.625</v>
      </c>
      <c r="M19" s="549">
        <f>SUM((L19+(L19*S19+R19)*(1+F19)))</f>
        <v>82.243750000000006</v>
      </c>
      <c r="N19" s="549">
        <f t="shared" ref="N19:N24" si="8">SUM(D19*1.5)</f>
        <v>56.625</v>
      </c>
      <c r="O19" s="549">
        <f>SUM(N19+(N19*S19+R19)*(1+F19))</f>
        <v>82.243750000000006</v>
      </c>
      <c r="P19" s="549">
        <f t="shared" ref="P19:P24" si="9">SUM(D19*2)</f>
        <v>75.5</v>
      </c>
      <c r="Q19" s="549">
        <f>SUM((P19+(P19*S19+R19)*(1+F19)))</f>
        <v>101.685</v>
      </c>
      <c r="R19" s="52">
        <v>23.92</v>
      </c>
      <c r="S19" s="78">
        <v>0.03</v>
      </c>
      <c r="T19" s="78"/>
    </row>
    <row r="20" spans="1:20" ht="150">
      <c r="A20" s="528" t="s">
        <v>434</v>
      </c>
      <c r="B20" s="405" t="s">
        <v>878</v>
      </c>
      <c r="C20" s="496" t="s">
        <v>263</v>
      </c>
      <c r="D20" s="532">
        <v>34.1</v>
      </c>
      <c r="E20" s="532">
        <f>SUM((R20+(D20*S20)))</f>
        <v>22.593</v>
      </c>
      <c r="F20" s="147"/>
      <c r="G20" s="539">
        <f t="shared" si="5"/>
        <v>56.692999999999998</v>
      </c>
      <c r="H20" s="151"/>
      <c r="I20" s="151"/>
      <c r="J20" s="549">
        <f t="shared" si="6"/>
        <v>51.150000000000006</v>
      </c>
      <c r="K20" s="549">
        <f>SUM((J20+E20)*(1+F20))</f>
        <v>73.743000000000009</v>
      </c>
      <c r="L20" s="549">
        <f t="shared" si="7"/>
        <v>51.150000000000006</v>
      </c>
      <c r="M20" s="549">
        <f>SUM((L20+E20)*(1+F20))</f>
        <v>73.743000000000009</v>
      </c>
      <c r="N20" s="549">
        <f t="shared" si="8"/>
        <v>51.150000000000006</v>
      </c>
      <c r="O20" s="549">
        <f>SUM(E20+N20)*(1+F20)</f>
        <v>73.743000000000009</v>
      </c>
      <c r="P20" s="549">
        <f t="shared" si="9"/>
        <v>68.2</v>
      </c>
      <c r="Q20" s="549">
        <f>SUM((P20+E20)*(1+F20))</f>
        <v>90.793000000000006</v>
      </c>
      <c r="R20" s="52">
        <v>21.57</v>
      </c>
      <c r="S20" s="78">
        <v>0.03</v>
      </c>
      <c r="T20" s="78"/>
    </row>
    <row r="21" spans="1:20" ht="120">
      <c r="A21" s="410" t="s">
        <v>474</v>
      </c>
      <c r="B21" s="405" t="s">
        <v>878</v>
      </c>
      <c r="C21" s="410" t="s">
        <v>471</v>
      </c>
      <c r="D21" s="532">
        <v>33</v>
      </c>
      <c r="E21" s="532">
        <f>SUM((D21*S21)+R21)</f>
        <v>27.439999999999998</v>
      </c>
      <c r="F21" s="147"/>
      <c r="G21" s="539">
        <f t="shared" si="5"/>
        <v>60.44</v>
      </c>
      <c r="H21" s="151"/>
      <c r="I21" s="151"/>
      <c r="J21" s="549">
        <f t="shared" si="6"/>
        <v>49.5</v>
      </c>
      <c r="K21" s="549">
        <f>SUM((J21+(J21*S21+R21)*(1+F21)))</f>
        <v>77.435000000000002</v>
      </c>
      <c r="L21" s="549">
        <f t="shared" si="7"/>
        <v>49.5</v>
      </c>
      <c r="M21" s="549">
        <f>SUM((L21+(L21*S21+R21)*(1+F21)))</f>
        <v>77.435000000000002</v>
      </c>
      <c r="N21" s="549">
        <f t="shared" si="8"/>
        <v>49.5</v>
      </c>
      <c r="O21" s="549">
        <f>SUM(N21+(N21*S21+R21)*(1+F21))</f>
        <v>77.435000000000002</v>
      </c>
      <c r="P21" s="549">
        <f t="shared" si="9"/>
        <v>66</v>
      </c>
      <c r="Q21" s="549">
        <f>SUM((P21+(P21*S21+R21)*(1+F21)))</f>
        <v>94.43</v>
      </c>
      <c r="R21" s="90">
        <v>26.45</v>
      </c>
      <c r="S21" s="78">
        <v>0.03</v>
      </c>
      <c r="T21" s="78"/>
    </row>
    <row r="22" spans="1:20" ht="285">
      <c r="A22" s="528" t="s">
        <v>433</v>
      </c>
      <c r="B22" s="405" t="s">
        <v>878</v>
      </c>
      <c r="C22" s="496" t="s">
        <v>303</v>
      </c>
      <c r="D22" s="532">
        <v>34.6</v>
      </c>
      <c r="E22" s="532">
        <f>SUM((D22*S22)+R22)</f>
        <v>24.546500000000002</v>
      </c>
      <c r="F22" s="147"/>
      <c r="G22" s="539">
        <f t="shared" si="5"/>
        <v>59.146500000000003</v>
      </c>
      <c r="H22" s="151"/>
      <c r="I22" s="151"/>
      <c r="J22" s="549">
        <f t="shared" si="6"/>
        <v>51.900000000000006</v>
      </c>
      <c r="K22" s="549">
        <f>SUM((J22+E22)*(1+F22))</f>
        <v>76.446500000000015</v>
      </c>
      <c r="L22" s="549">
        <f t="shared" si="7"/>
        <v>51.900000000000006</v>
      </c>
      <c r="M22" s="549">
        <f>SUM((L22+E22)*(1+F22))</f>
        <v>76.446500000000015</v>
      </c>
      <c r="N22" s="549">
        <f t="shared" si="8"/>
        <v>51.900000000000006</v>
      </c>
      <c r="O22" s="549">
        <f>SUM(E22+N22)*(1+F22)</f>
        <v>76.446500000000015</v>
      </c>
      <c r="P22" s="549">
        <f t="shared" si="9"/>
        <v>69.2</v>
      </c>
      <c r="Q22" s="549">
        <f>SUM((P22+E22)*(1+F22))</f>
        <v>93.746499999999997</v>
      </c>
      <c r="R22" s="52">
        <v>22.73</v>
      </c>
      <c r="S22" s="78">
        <v>5.2499999999999998E-2</v>
      </c>
      <c r="T22" s="78"/>
    </row>
    <row r="23" spans="1:20" ht="195">
      <c r="A23" s="528" t="s">
        <v>432</v>
      </c>
      <c r="B23" s="405" t="s">
        <v>878</v>
      </c>
      <c r="C23" s="410" t="s">
        <v>475</v>
      </c>
      <c r="D23" s="539">
        <v>34.35</v>
      </c>
      <c r="E23" s="539">
        <f>SUM(R23+(D23*S23))</f>
        <v>27.730499999999999</v>
      </c>
      <c r="F23" s="147"/>
      <c r="G23" s="539">
        <f t="shared" si="5"/>
        <v>62.080500000000001</v>
      </c>
      <c r="H23" s="151"/>
      <c r="I23" s="151"/>
      <c r="J23" s="549">
        <f t="shared" si="6"/>
        <v>51.525000000000006</v>
      </c>
      <c r="K23" s="549">
        <f>SUM((J23+(R23+J23*S23)*(1+F23)))</f>
        <v>79.770750000000007</v>
      </c>
      <c r="L23" s="549">
        <f t="shared" si="7"/>
        <v>51.525000000000006</v>
      </c>
      <c r="M23" s="549">
        <f>SUM((L23+(R23+L23*S23)*(1+F23)))</f>
        <v>79.770750000000007</v>
      </c>
      <c r="N23" s="549">
        <f t="shared" si="8"/>
        <v>51.525000000000006</v>
      </c>
      <c r="O23" s="549">
        <f>SUM((R23+N23*S23)+N23)*(1+F23)</f>
        <v>79.770750000000007</v>
      </c>
      <c r="P23" s="549">
        <f t="shared" si="9"/>
        <v>68.7</v>
      </c>
      <c r="Q23" s="549">
        <f>SUM((P23+(R23+P23*S23)*(1+F23)))</f>
        <v>97.460999999999999</v>
      </c>
      <c r="R23" s="52">
        <v>26.7</v>
      </c>
      <c r="S23" s="78">
        <v>0.03</v>
      </c>
      <c r="T23" s="78"/>
    </row>
    <row r="24" spans="1:20" ht="150">
      <c r="A24" s="528" t="s">
        <v>431</v>
      </c>
      <c r="B24" s="405" t="s">
        <v>878</v>
      </c>
      <c r="C24" s="552" t="s">
        <v>310</v>
      </c>
      <c r="D24" s="550">
        <v>36.9</v>
      </c>
      <c r="E24" s="550">
        <f>SUM((D24*T24)+R24)+S24</f>
        <v>26.106999999999999</v>
      </c>
      <c r="F24" s="164"/>
      <c r="G24" s="539">
        <f t="shared" si="5"/>
        <v>63.006999999999998</v>
      </c>
      <c r="H24" s="166"/>
      <c r="I24" s="166"/>
      <c r="J24" s="549">
        <f t="shared" si="6"/>
        <v>55.349999999999994</v>
      </c>
      <c r="K24" s="551">
        <f>SUM((J24+(E24+(S24*1.5))*(1+F24)))</f>
        <v>91.131999999999991</v>
      </c>
      <c r="L24" s="549">
        <f t="shared" si="7"/>
        <v>55.349999999999994</v>
      </c>
      <c r="M24" s="551">
        <f>SUM((L24+(E24+(S24*1.5))*(1+F24)))</f>
        <v>91.131999999999991</v>
      </c>
      <c r="N24" s="551">
        <f t="shared" si="8"/>
        <v>55.349999999999994</v>
      </c>
      <c r="O24" s="551">
        <f>SUM(N24+(E24+(S24*1.5))*(1+F24))</f>
        <v>91.131999999999991</v>
      </c>
      <c r="P24" s="551">
        <f t="shared" si="9"/>
        <v>73.8</v>
      </c>
      <c r="Q24" s="551">
        <f>SUM((P24+(E24+(S24*2))*(1+F24)))</f>
        <v>112.80699999999999</v>
      </c>
      <c r="R24" s="82">
        <v>18.55</v>
      </c>
      <c r="S24" s="80">
        <v>6.45</v>
      </c>
      <c r="T24" s="80">
        <v>0.03</v>
      </c>
    </row>
    <row r="25" spans="1:20" ht="195">
      <c r="A25" s="424" t="s">
        <v>748</v>
      </c>
      <c r="B25" s="479" t="s">
        <v>941</v>
      </c>
      <c r="C25" s="552" t="s">
        <v>312</v>
      </c>
      <c r="D25" s="532">
        <v>37.75</v>
      </c>
      <c r="E25" s="532">
        <f>SUM((R25+(D25*S25)))</f>
        <v>25.052500000000002</v>
      </c>
      <c r="F25" s="147"/>
      <c r="G25" s="539">
        <f t="shared" si="0"/>
        <v>62.802500000000002</v>
      </c>
      <c r="H25" s="151"/>
      <c r="I25" s="151"/>
      <c r="J25" s="549">
        <f t="shared" si="1"/>
        <v>56.625</v>
      </c>
      <c r="K25" s="549">
        <f>SUM((J25+(J25*S25+R25)*(1+F25)))</f>
        <v>82.243750000000006</v>
      </c>
      <c r="L25" s="549">
        <f t="shared" si="2"/>
        <v>56.625</v>
      </c>
      <c r="M25" s="549">
        <f>SUM((L25+(L25*S25+R25)*(1+F25)))</f>
        <v>82.243750000000006</v>
      </c>
      <c r="N25" s="549">
        <f t="shared" si="3"/>
        <v>56.625</v>
      </c>
      <c r="O25" s="549">
        <f>SUM(N25+(N25*S25+R25)*(1+F25))</f>
        <v>82.243750000000006</v>
      </c>
      <c r="P25" s="549">
        <f t="shared" si="4"/>
        <v>75.5</v>
      </c>
      <c r="Q25" s="549">
        <f>SUM((P25+(P25*S25+R25)*(1+F25)))</f>
        <v>101.685</v>
      </c>
      <c r="R25" s="52">
        <v>23.92</v>
      </c>
      <c r="S25" s="78">
        <v>0.03</v>
      </c>
      <c r="T25" s="78"/>
    </row>
    <row r="26" spans="1:20" ht="165">
      <c r="A26" s="424" t="s">
        <v>749</v>
      </c>
      <c r="B26" s="479" t="s">
        <v>941</v>
      </c>
      <c r="C26" s="496" t="s">
        <v>263</v>
      </c>
      <c r="D26" s="532">
        <v>34.1</v>
      </c>
      <c r="E26" s="532">
        <f>SUM((R26+(D26*S26)))</f>
        <v>22.593</v>
      </c>
      <c r="F26" s="147"/>
      <c r="G26" s="539">
        <f t="shared" si="0"/>
        <v>56.692999999999998</v>
      </c>
      <c r="H26" s="151"/>
      <c r="I26" s="151"/>
      <c r="J26" s="549">
        <f t="shared" si="1"/>
        <v>51.150000000000006</v>
      </c>
      <c r="K26" s="549">
        <f>SUM((J26+E26)*(1+F26))</f>
        <v>73.743000000000009</v>
      </c>
      <c r="L26" s="549">
        <f t="shared" si="2"/>
        <v>51.150000000000006</v>
      </c>
      <c r="M26" s="549">
        <f>SUM((L26+E26)*(1+F26))</f>
        <v>73.743000000000009</v>
      </c>
      <c r="N26" s="549">
        <f t="shared" si="3"/>
        <v>51.150000000000006</v>
      </c>
      <c r="O26" s="549">
        <f>SUM(E26+N26)*(1+F26)</f>
        <v>73.743000000000009</v>
      </c>
      <c r="P26" s="549">
        <f t="shared" si="4"/>
        <v>68.2</v>
      </c>
      <c r="Q26" s="549">
        <f>SUM((P26+E26)*(1+F26))</f>
        <v>90.793000000000006</v>
      </c>
      <c r="R26" s="52">
        <v>21.57</v>
      </c>
      <c r="S26" s="78">
        <v>0.03</v>
      </c>
      <c r="T26" s="78"/>
    </row>
    <row r="27" spans="1:20" ht="135">
      <c r="A27" s="424" t="s">
        <v>751</v>
      </c>
      <c r="B27" s="479" t="s">
        <v>941</v>
      </c>
      <c r="C27" s="496" t="s">
        <v>266</v>
      </c>
      <c r="D27" s="532">
        <v>33</v>
      </c>
      <c r="E27" s="532">
        <f>SUM((D27*S27)+R27)</f>
        <v>27.439999999999998</v>
      </c>
      <c r="F27" s="147"/>
      <c r="G27" s="539">
        <f t="shared" si="0"/>
        <v>60.44</v>
      </c>
      <c r="H27" s="151"/>
      <c r="I27" s="151"/>
      <c r="J27" s="549">
        <f t="shared" si="1"/>
        <v>49.5</v>
      </c>
      <c r="K27" s="549">
        <f>SUM((J27+(J27*S27+R27)*(1+F27)))</f>
        <v>77.435000000000002</v>
      </c>
      <c r="L27" s="549">
        <f t="shared" si="2"/>
        <v>49.5</v>
      </c>
      <c r="M27" s="549">
        <f>SUM((L27+(L27*S27+R27)*(1+F27)))</f>
        <v>77.435000000000002</v>
      </c>
      <c r="N27" s="549">
        <f t="shared" si="3"/>
        <v>49.5</v>
      </c>
      <c r="O27" s="549">
        <f>SUM(N27+(N27*S27+R27)*(1+F27))</f>
        <v>77.435000000000002</v>
      </c>
      <c r="P27" s="549">
        <f t="shared" si="4"/>
        <v>66</v>
      </c>
      <c r="Q27" s="549">
        <f>SUM((P27+(P27*S27+R27)*(1+F27)))</f>
        <v>94.43</v>
      </c>
      <c r="R27" s="90">
        <v>26.45</v>
      </c>
      <c r="S27" s="78">
        <v>0.03</v>
      </c>
      <c r="T27" s="78"/>
    </row>
    <row r="28" spans="1:20" ht="285">
      <c r="A28" s="424" t="s">
        <v>750</v>
      </c>
      <c r="B28" s="479" t="s">
        <v>941</v>
      </c>
      <c r="C28" s="496" t="s">
        <v>303</v>
      </c>
      <c r="D28" s="532">
        <v>34.6</v>
      </c>
      <c r="E28" s="532">
        <f>SUM((D28*S28)+R28)</f>
        <v>24.546500000000002</v>
      </c>
      <c r="F28" s="147"/>
      <c r="G28" s="539">
        <f t="shared" si="0"/>
        <v>59.146500000000003</v>
      </c>
      <c r="H28" s="151"/>
      <c r="I28" s="151"/>
      <c r="J28" s="549">
        <f t="shared" si="1"/>
        <v>51.900000000000006</v>
      </c>
      <c r="K28" s="549">
        <f>SUM((J28+E28)*(1+F28))</f>
        <v>76.446500000000015</v>
      </c>
      <c r="L28" s="549">
        <f t="shared" si="2"/>
        <v>51.900000000000006</v>
      </c>
      <c r="M28" s="549">
        <f>SUM((L28+E28)*(1+F28))</f>
        <v>76.446500000000015</v>
      </c>
      <c r="N28" s="549">
        <f t="shared" si="3"/>
        <v>51.900000000000006</v>
      </c>
      <c r="O28" s="549">
        <f>SUM(E28+N28)*(1+F28)</f>
        <v>76.446500000000015</v>
      </c>
      <c r="P28" s="549">
        <f t="shared" si="4"/>
        <v>69.2</v>
      </c>
      <c r="Q28" s="549">
        <f>SUM((P28+E28)*(1+F28))</f>
        <v>93.746499999999997</v>
      </c>
      <c r="R28" s="52">
        <v>22.73</v>
      </c>
      <c r="S28" s="78">
        <v>5.2499999999999998E-2</v>
      </c>
      <c r="T28" s="78"/>
    </row>
    <row r="29" spans="1:20" ht="195">
      <c r="A29" s="424" t="s">
        <v>752</v>
      </c>
      <c r="B29" s="479" t="s">
        <v>941</v>
      </c>
      <c r="C29" s="410" t="s">
        <v>475</v>
      </c>
      <c r="D29" s="539">
        <v>34.35</v>
      </c>
      <c r="E29" s="539">
        <f>SUM(R29+(D29*S29))</f>
        <v>27.730499999999999</v>
      </c>
      <c r="F29" s="147"/>
      <c r="G29" s="539">
        <f t="shared" si="0"/>
        <v>62.080500000000001</v>
      </c>
      <c r="H29" s="151"/>
      <c r="I29" s="151"/>
      <c r="J29" s="549">
        <f t="shared" si="1"/>
        <v>51.525000000000006</v>
      </c>
      <c r="K29" s="549">
        <f>SUM((J29+(R29+J29*S29)*(1+F29)))</f>
        <v>79.770750000000007</v>
      </c>
      <c r="L29" s="549">
        <f t="shared" si="2"/>
        <v>51.525000000000006</v>
      </c>
      <c r="M29" s="549">
        <f>SUM((L29+(R29+L29*S29)*(1+F29)))</f>
        <v>79.770750000000007</v>
      </c>
      <c r="N29" s="549">
        <f t="shared" si="3"/>
        <v>51.525000000000006</v>
      </c>
      <c r="O29" s="549">
        <f>SUM((R29+N29*S29)+N29)*(1+F29)</f>
        <v>79.770750000000007</v>
      </c>
      <c r="P29" s="549">
        <f t="shared" si="4"/>
        <v>68.7</v>
      </c>
      <c r="Q29" s="549">
        <f>SUM((P29+(R29+P29*S29)*(1+F29)))</f>
        <v>97.460999999999999</v>
      </c>
      <c r="R29" s="52">
        <v>26.7</v>
      </c>
      <c r="S29" s="78">
        <v>0.03</v>
      </c>
      <c r="T29" s="78"/>
    </row>
    <row r="30" spans="1:20" ht="150">
      <c r="A30" s="424" t="s">
        <v>753</v>
      </c>
      <c r="B30" s="479" t="s">
        <v>941</v>
      </c>
      <c r="C30" s="552" t="s">
        <v>310</v>
      </c>
      <c r="D30" s="550">
        <v>36.9</v>
      </c>
      <c r="E30" s="550">
        <f>SUM((D30*T30)+R30)+S30</f>
        <v>26.106999999999999</v>
      </c>
      <c r="F30" s="164"/>
      <c r="G30" s="539">
        <f t="shared" si="0"/>
        <v>63.006999999999998</v>
      </c>
      <c r="H30" s="166"/>
      <c r="I30" s="166"/>
      <c r="J30" s="549">
        <f t="shared" si="1"/>
        <v>55.349999999999994</v>
      </c>
      <c r="K30" s="551">
        <f>SUM((J30+(E30+(S30*1.5))*(1+F30)))</f>
        <v>91.131999999999991</v>
      </c>
      <c r="L30" s="549">
        <f t="shared" si="2"/>
        <v>55.349999999999994</v>
      </c>
      <c r="M30" s="551">
        <f>SUM((L30+(E30+(S30*1.5))*(1+F30)))</f>
        <v>91.131999999999991</v>
      </c>
      <c r="N30" s="551">
        <f t="shared" si="3"/>
        <v>55.349999999999994</v>
      </c>
      <c r="O30" s="551">
        <f>SUM(N30+(E30+(S30*1.5))*(1+F30))</f>
        <v>91.131999999999991</v>
      </c>
      <c r="P30" s="551">
        <f t="shared" si="4"/>
        <v>73.8</v>
      </c>
      <c r="Q30" s="551">
        <f>SUM((P30+(E30+(S30*2))*(1+F30)))</f>
        <v>112.80699999999999</v>
      </c>
      <c r="R30" s="82">
        <v>18.55</v>
      </c>
      <c r="S30" s="80">
        <v>6.45</v>
      </c>
      <c r="T30" s="80">
        <v>0.03</v>
      </c>
    </row>
    <row r="31" spans="1:20" ht="195">
      <c r="A31" s="552" t="s">
        <v>313</v>
      </c>
      <c r="B31" s="405" t="s">
        <v>940</v>
      </c>
      <c r="C31" s="552" t="s">
        <v>312</v>
      </c>
      <c r="D31" s="532">
        <v>37.75</v>
      </c>
      <c r="E31" s="532">
        <f>SUM((R31+(D31*S31)))</f>
        <v>25.052500000000002</v>
      </c>
      <c r="F31" s="147"/>
      <c r="G31" s="539">
        <f t="shared" si="0"/>
        <v>62.802500000000002</v>
      </c>
      <c r="H31" s="151"/>
      <c r="I31" s="151"/>
      <c r="J31" s="549">
        <f t="shared" si="1"/>
        <v>56.625</v>
      </c>
      <c r="K31" s="549">
        <f>SUM((J31+(J31*S31+R31)*(1+F31)))</f>
        <v>82.243750000000006</v>
      </c>
      <c r="L31" s="549">
        <f t="shared" si="2"/>
        <v>56.625</v>
      </c>
      <c r="M31" s="549">
        <f>SUM((L31+(L31*S31+R31)*(1+F31)))</f>
        <v>82.243750000000006</v>
      </c>
      <c r="N31" s="549">
        <f t="shared" si="3"/>
        <v>56.625</v>
      </c>
      <c r="O31" s="549">
        <f>SUM(N31+(N31*S31+R31)*(1+F31))</f>
        <v>82.243750000000006</v>
      </c>
      <c r="P31" s="549">
        <f t="shared" si="4"/>
        <v>75.5</v>
      </c>
      <c r="Q31" s="549">
        <f>SUM((P31+(P31*S31+R31)*(1+F31)))</f>
        <v>101.685</v>
      </c>
      <c r="R31" s="52">
        <v>23.92</v>
      </c>
      <c r="S31" s="78">
        <v>0.03</v>
      </c>
      <c r="T31" s="78"/>
    </row>
    <row r="32" spans="1:20" ht="165">
      <c r="A32" s="552" t="s">
        <v>314</v>
      </c>
      <c r="B32" s="405" t="s">
        <v>940</v>
      </c>
      <c r="C32" s="496" t="s">
        <v>263</v>
      </c>
      <c r="D32" s="532">
        <v>34.1</v>
      </c>
      <c r="E32" s="532">
        <f>SUM((R32+(D32*S32)))</f>
        <v>22.593</v>
      </c>
      <c r="F32" s="147"/>
      <c r="G32" s="539">
        <f t="shared" si="0"/>
        <v>56.692999999999998</v>
      </c>
      <c r="H32" s="151"/>
      <c r="I32" s="151"/>
      <c r="J32" s="549">
        <f t="shared" si="1"/>
        <v>51.150000000000006</v>
      </c>
      <c r="K32" s="549">
        <f>SUM((J32+E32)*(1+F32))</f>
        <v>73.743000000000009</v>
      </c>
      <c r="L32" s="549">
        <f t="shared" si="2"/>
        <v>51.150000000000006</v>
      </c>
      <c r="M32" s="549">
        <f>SUM((L32+E32)*(1+F32))</f>
        <v>73.743000000000009</v>
      </c>
      <c r="N32" s="549">
        <f t="shared" si="3"/>
        <v>51.150000000000006</v>
      </c>
      <c r="O32" s="549">
        <f>SUM(E32+N32)*(1+F32)</f>
        <v>73.743000000000009</v>
      </c>
      <c r="P32" s="549">
        <f t="shared" si="4"/>
        <v>68.2</v>
      </c>
      <c r="Q32" s="549">
        <f>SUM((P32+E32)*(1+F32))</f>
        <v>90.793000000000006</v>
      </c>
      <c r="R32" s="52">
        <v>21.57</v>
      </c>
      <c r="S32" s="78">
        <v>0.03</v>
      </c>
      <c r="T32" s="78"/>
    </row>
    <row r="33" spans="1:20" ht="135">
      <c r="A33" s="552" t="s">
        <v>315</v>
      </c>
      <c r="B33" s="405" t="s">
        <v>940</v>
      </c>
      <c r="C33" s="496" t="s">
        <v>266</v>
      </c>
      <c r="D33" s="532">
        <v>33</v>
      </c>
      <c r="E33" s="532">
        <f>SUM((D33*S33)+R33)</f>
        <v>27.439999999999998</v>
      </c>
      <c r="F33" s="147"/>
      <c r="G33" s="539">
        <f t="shared" si="0"/>
        <v>60.44</v>
      </c>
      <c r="H33" s="151"/>
      <c r="I33" s="151"/>
      <c r="J33" s="549">
        <f t="shared" si="1"/>
        <v>49.5</v>
      </c>
      <c r="K33" s="549">
        <f>SUM((J33+(J33*S33+R33)*(1+F33)))</f>
        <v>77.435000000000002</v>
      </c>
      <c r="L33" s="549">
        <f t="shared" si="2"/>
        <v>49.5</v>
      </c>
      <c r="M33" s="549">
        <f>SUM((L33+(L33*S33+R33)*(1+F33)))</f>
        <v>77.435000000000002</v>
      </c>
      <c r="N33" s="549">
        <f t="shared" si="3"/>
        <v>49.5</v>
      </c>
      <c r="O33" s="549">
        <f>SUM(N33+(N33*S33+R33)*(1+F33))</f>
        <v>77.435000000000002</v>
      </c>
      <c r="P33" s="549">
        <f t="shared" si="4"/>
        <v>66</v>
      </c>
      <c r="Q33" s="549">
        <f>SUM((P33+(P33*S33+R33)*(1+F33)))</f>
        <v>94.43</v>
      </c>
      <c r="R33" s="90">
        <v>26.45</v>
      </c>
      <c r="S33" s="78">
        <v>0.03</v>
      </c>
      <c r="T33" s="78"/>
    </row>
    <row r="34" spans="1:20" ht="285">
      <c r="A34" s="552" t="s">
        <v>316</v>
      </c>
      <c r="B34" s="405" t="s">
        <v>940</v>
      </c>
      <c r="C34" s="552" t="s">
        <v>303</v>
      </c>
      <c r="D34" s="532">
        <v>34.6</v>
      </c>
      <c r="E34" s="532">
        <f>SUM((D34*S34)+R34)</f>
        <v>24.546500000000002</v>
      </c>
      <c r="F34" s="147"/>
      <c r="G34" s="539">
        <f t="shared" si="0"/>
        <v>59.146500000000003</v>
      </c>
      <c r="H34" s="151"/>
      <c r="I34" s="151"/>
      <c r="J34" s="549">
        <f t="shared" si="1"/>
        <v>51.900000000000006</v>
      </c>
      <c r="K34" s="549">
        <f>SUM((J34+E34)*(1+F34))</f>
        <v>76.446500000000015</v>
      </c>
      <c r="L34" s="549">
        <f t="shared" si="2"/>
        <v>51.900000000000006</v>
      </c>
      <c r="M34" s="549">
        <f>SUM((L34+E34)*(1+F34))</f>
        <v>76.446500000000015</v>
      </c>
      <c r="N34" s="549">
        <f t="shared" si="3"/>
        <v>51.900000000000006</v>
      </c>
      <c r="O34" s="549">
        <f>SUM(E34+N34)*(1+F34)</f>
        <v>76.446500000000015</v>
      </c>
      <c r="P34" s="549">
        <f t="shared" si="4"/>
        <v>69.2</v>
      </c>
      <c r="Q34" s="549">
        <f>SUM((P34+E34)*(1+F34))</f>
        <v>93.746499999999997</v>
      </c>
      <c r="R34" s="52">
        <v>22.73</v>
      </c>
      <c r="S34" s="78">
        <v>5.2499999999999998E-2</v>
      </c>
      <c r="T34" s="78"/>
    </row>
    <row r="35" spans="1:20" ht="195">
      <c r="A35" s="552" t="s">
        <v>317</v>
      </c>
      <c r="B35" s="405" t="s">
        <v>940</v>
      </c>
      <c r="C35" s="410" t="s">
        <v>475</v>
      </c>
      <c r="D35" s="539">
        <v>34.35</v>
      </c>
      <c r="E35" s="539">
        <f>SUM(R35+(D35*S35))</f>
        <v>27.730499999999999</v>
      </c>
      <c r="F35" s="147"/>
      <c r="G35" s="539">
        <f t="shared" si="0"/>
        <v>62.080500000000001</v>
      </c>
      <c r="H35" s="151"/>
      <c r="I35" s="151"/>
      <c r="J35" s="549">
        <f t="shared" si="1"/>
        <v>51.525000000000006</v>
      </c>
      <c r="K35" s="549">
        <f>SUM((J35+(R35+J35*S35)*(1+F35)))</f>
        <v>79.770750000000007</v>
      </c>
      <c r="L35" s="549">
        <f t="shared" si="2"/>
        <v>51.525000000000006</v>
      </c>
      <c r="M35" s="549">
        <f>SUM((L35+(R35+L35*S35)*(1+F35)))</f>
        <v>79.770750000000007</v>
      </c>
      <c r="N35" s="549">
        <f t="shared" si="3"/>
        <v>51.525000000000006</v>
      </c>
      <c r="O35" s="549">
        <f>SUM((R35+N35*S35)+N35)*(1+F35)</f>
        <v>79.770750000000007</v>
      </c>
      <c r="P35" s="549">
        <f t="shared" si="4"/>
        <v>68.7</v>
      </c>
      <c r="Q35" s="549">
        <f>SUM((P35+(R35+P35*S35)*(1+F35)))</f>
        <v>97.460999999999999</v>
      </c>
      <c r="R35" s="52">
        <v>26.7</v>
      </c>
      <c r="S35" s="78">
        <v>0.03</v>
      </c>
      <c r="T35" s="78"/>
    </row>
    <row r="36" spans="1:20" ht="150">
      <c r="A36" s="552" t="s">
        <v>318</v>
      </c>
      <c r="B36" s="405" t="s">
        <v>940</v>
      </c>
      <c r="C36" s="552" t="s">
        <v>310</v>
      </c>
      <c r="D36" s="550">
        <v>36.9</v>
      </c>
      <c r="E36" s="550">
        <f>SUM((D36*T36)+R36)+S36</f>
        <v>26.106999999999999</v>
      </c>
      <c r="F36" s="164"/>
      <c r="G36" s="539">
        <f t="shared" si="0"/>
        <v>63.006999999999998</v>
      </c>
      <c r="H36" s="166"/>
      <c r="I36" s="166"/>
      <c r="J36" s="549">
        <f t="shared" si="1"/>
        <v>55.349999999999994</v>
      </c>
      <c r="K36" s="551">
        <f>SUM((J36+(E36+(S36*1.5))*(1+F36)))</f>
        <v>91.131999999999991</v>
      </c>
      <c r="L36" s="549">
        <f t="shared" si="2"/>
        <v>55.349999999999994</v>
      </c>
      <c r="M36" s="551">
        <f>SUM((L36+(E36+(S36*1.5))*(1+F36)))</f>
        <v>91.131999999999991</v>
      </c>
      <c r="N36" s="551">
        <f t="shared" si="3"/>
        <v>55.349999999999994</v>
      </c>
      <c r="O36" s="551">
        <f>SUM(N36+(E36+(S36*1.5))*(1+F36))</f>
        <v>91.131999999999991</v>
      </c>
      <c r="P36" s="551">
        <f t="shared" si="4"/>
        <v>73.8</v>
      </c>
      <c r="Q36" s="551">
        <f>SUM((P36+(E36+(S36*2))*(1+F36)))</f>
        <v>112.80699999999999</v>
      </c>
      <c r="R36" s="82">
        <v>18.55</v>
      </c>
      <c r="S36" s="80">
        <v>6.45</v>
      </c>
      <c r="T36" s="80">
        <v>0.03</v>
      </c>
    </row>
    <row r="37" spans="1:20" ht="195">
      <c r="A37" s="424" t="s">
        <v>754</v>
      </c>
      <c r="B37" s="479" t="s">
        <v>939</v>
      </c>
      <c r="C37" s="552" t="s">
        <v>312</v>
      </c>
      <c r="D37" s="532">
        <v>37.75</v>
      </c>
      <c r="E37" s="532">
        <f>SUM((R37+(D37*S37)))</f>
        <v>25.052500000000002</v>
      </c>
      <c r="F37" s="147"/>
      <c r="G37" s="539">
        <f t="shared" si="0"/>
        <v>62.802500000000002</v>
      </c>
      <c r="H37" s="151"/>
      <c r="I37" s="151"/>
      <c r="J37" s="549">
        <f t="shared" si="1"/>
        <v>56.625</v>
      </c>
      <c r="K37" s="549">
        <f>SUM((J37+(J37*S37+R37)*(1+F37)))</f>
        <v>82.243750000000006</v>
      </c>
      <c r="L37" s="549">
        <f t="shared" si="2"/>
        <v>56.625</v>
      </c>
      <c r="M37" s="549">
        <f>SUM((L37+(L37*S37+R37)*(1+F37)))</f>
        <v>82.243750000000006</v>
      </c>
      <c r="N37" s="549">
        <f t="shared" si="3"/>
        <v>56.625</v>
      </c>
      <c r="O37" s="549">
        <f>SUM(N37+(N37*S37+R37)*(1+F37))</f>
        <v>82.243750000000006</v>
      </c>
      <c r="P37" s="549">
        <f t="shared" si="4"/>
        <v>75.5</v>
      </c>
      <c r="Q37" s="549">
        <f>SUM((P37+(P37*S37+R37)*(1+F37)))</f>
        <v>101.685</v>
      </c>
      <c r="R37" s="52">
        <v>23.92</v>
      </c>
      <c r="S37" s="78">
        <v>0.03</v>
      </c>
      <c r="T37" s="78"/>
    </row>
    <row r="38" spans="1:20" ht="150">
      <c r="A38" s="424" t="s">
        <v>759</v>
      </c>
      <c r="B38" s="479" t="s">
        <v>939</v>
      </c>
      <c r="C38" s="496" t="s">
        <v>263</v>
      </c>
      <c r="D38" s="532">
        <v>34.1</v>
      </c>
      <c r="E38" s="532">
        <f>SUM((R38+(D38*S38)))</f>
        <v>22.593</v>
      </c>
      <c r="F38" s="147"/>
      <c r="G38" s="539">
        <f t="shared" ref="G38:G81" si="10">SUM(D38:E38)*(1+F38)</f>
        <v>56.692999999999998</v>
      </c>
      <c r="H38" s="151"/>
      <c r="I38" s="151"/>
      <c r="J38" s="549">
        <f t="shared" si="1"/>
        <v>51.150000000000006</v>
      </c>
      <c r="K38" s="549">
        <f>SUM((J38+E38)*(1+F38))</f>
        <v>73.743000000000009</v>
      </c>
      <c r="L38" s="549">
        <f t="shared" ref="L38:L81" si="11">SUM(D38*1.5)</f>
        <v>51.150000000000006</v>
      </c>
      <c r="M38" s="549">
        <f>SUM((L38+E38)*(1+F38))</f>
        <v>73.743000000000009</v>
      </c>
      <c r="N38" s="549">
        <f t="shared" ref="N38:N81" si="12">SUM(D38*1.5)</f>
        <v>51.150000000000006</v>
      </c>
      <c r="O38" s="549">
        <f>SUM(E38+N38)*(1+F38)</f>
        <v>73.743000000000009</v>
      </c>
      <c r="P38" s="549">
        <f t="shared" ref="P38:P81" si="13">SUM(D38*2)</f>
        <v>68.2</v>
      </c>
      <c r="Q38" s="549">
        <f>SUM((P38+E38)*(1+F38))</f>
        <v>90.793000000000006</v>
      </c>
      <c r="R38" s="52">
        <v>21.57</v>
      </c>
      <c r="S38" s="78">
        <v>0.03</v>
      </c>
      <c r="T38" s="78"/>
    </row>
    <row r="39" spans="1:20" ht="120">
      <c r="A39" s="424" t="s">
        <v>758</v>
      </c>
      <c r="B39" s="479" t="s">
        <v>939</v>
      </c>
      <c r="C39" s="496" t="s">
        <v>266</v>
      </c>
      <c r="D39" s="532">
        <v>33</v>
      </c>
      <c r="E39" s="532">
        <f>SUM((D39*S39)+R39)</f>
        <v>27.439999999999998</v>
      </c>
      <c r="F39" s="147"/>
      <c r="G39" s="539">
        <f t="shared" si="10"/>
        <v>60.44</v>
      </c>
      <c r="H39" s="151"/>
      <c r="I39" s="151"/>
      <c r="J39" s="549">
        <f t="shared" si="1"/>
        <v>49.5</v>
      </c>
      <c r="K39" s="549">
        <f>SUM((J39+(J39*S39+R39)*(1+F39)))</f>
        <v>77.435000000000002</v>
      </c>
      <c r="L39" s="549">
        <f t="shared" si="11"/>
        <v>49.5</v>
      </c>
      <c r="M39" s="549">
        <f>SUM((L39+(L39*S39+R39)*(1+F39)))</f>
        <v>77.435000000000002</v>
      </c>
      <c r="N39" s="549">
        <f t="shared" si="12"/>
        <v>49.5</v>
      </c>
      <c r="O39" s="549">
        <f>SUM(N39+(N39*S39+R39)*(1+F39))</f>
        <v>77.435000000000002</v>
      </c>
      <c r="P39" s="549">
        <f t="shared" si="13"/>
        <v>66</v>
      </c>
      <c r="Q39" s="549">
        <f>SUM((P39+(P39*S39+R39)*(1+F39)))</f>
        <v>94.43</v>
      </c>
      <c r="R39" s="90">
        <v>26.45</v>
      </c>
      <c r="S39" s="78">
        <v>0.03</v>
      </c>
      <c r="T39" s="78"/>
    </row>
    <row r="40" spans="1:20" ht="285">
      <c r="A40" s="424" t="s">
        <v>757</v>
      </c>
      <c r="B40" s="479" t="s">
        <v>939</v>
      </c>
      <c r="C40" s="552" t="s">
        <v>303</v>
      </c>
      <c r="D40" s="532">
        <v>34.6</v>
      </c>
      <c r="E40" s="532">
        <f>SUM((D40*S40)+R40)</f>
        <v>24.546500000000002</v>
      </c>
      <c r="F40" s="147"/>
      <c r="G40" s="539">
        <f t="shared" si="10"/>
        <v>59.146500000000003</v>
      </c>
      <c r="H40" s="151"/>
      <c r="I40" s="151"/>
      <c r="J40" s="549">
        <f t="shared" si="1"/>
        <v>51.900000000000006</v>
      </c>
      <c r="K40" s="549">
        <f>SUM((J40+E40)*(1+F40))</f>
        <v>76.446500000000015</v>
      </c>
      <c r="L40" s="549">
        <f t="shared" si="11"/>
        <v>51.900000000000006</v>
      </c>
      <c r="M40" s="549">
        <f>SUM((L40+E40)*(1+F40))</f>
        <v>76.446500000000015</v>
      </c>
      <c r="N40" s="549">
        <f t="shared" si="12"/>
        <v>51.900000000000006</v>
      </c>
      <c r="O40" s="549">
        <f>SUM(E40+N40)*(1+F40)</f>
        <v>76.446500000000015</v>
      </c>
      <c r="P40" s="549">
        <f t="shared" si="13"/>
        <v>69.2</v>
      </c>
      <c r="Q40" s="549">
        <f>SUM((P40+E40)*(1+F40))</f>
        <v>93.746499999999997</v>
      </c>
      <c r="R40" s="52">
        <v>22.73</v>
      </c>
      <c r="S40" s="78">
        <v>5.2499999999999998E-2</v>
      </c>
      <c r="T40" s="78"/>
    </row>
    <row r="41" spans="1:20" ht="195">
      <c r="A41" s="424" t="s">
        <v>756</v>
      </c>
      <c r="B41" s="479" t="s">
        <v>939</v>
      </c>
      <c r="C41" s="552" t="s">
        <v>311</v>
      </c>
      <c r="D41" s="539">
        <v>34.35</v>
      </c>
      <c r="E41" s="539">
        <f>SUM(R41+(D41*S41))</f>
        <v>27.730499999999999</v>
      </c>
      <c r="F41" s="147"/>
      <c r="G41" s="539">
        <f t="shared" si="10"/>
        <v>62.080500000000001</v>
      </c>
      <c r="H41" s="151"/>
      <c r="I41" s="151"/>
      <c r="J41" s="549">
        <f t="shared" si="1"/>
        <v>51.525000000000006</v>
      </c>
      <c r="K41" s="549">
        <f>SUM((J41+(R41+J41*S41)*(1+F41)))</f>
        <v>79.770750000000007</v>
      </c>
      <c r="L41" s="549">
        <f t="shared" si="11"/>
        <v>51.525000000000006</v>
      </c>
      <c r="M41" s="549">
        <f>SUM((L41+(R41+L41*S41)*(1+F41)))</f>
        <v>79.770750000000007</v>
      </c>
      <c r="N41" s="549">
        <f t="shared" si="12"/>
        <v>51.525000000000006</v>
      </c>
      <c r="O41" s="549">
        <f>SUM((R41+N41*S41)+N41)*(1+F41)</f>
        <v>79.770750000000007</v>
      </c>
      <c r="P41" s="549">
        <f t="shared" si="13"/>
        <v>68.7</v>
      </c>
      <c r="Q41" s="549">
        <f>SUM((P41+(R41+P41*S41)*(1+F41)))</f>
        <v>97.460999999999999</v>
      </c>
      <c r="R41" s="52">
        <v>26.7</v>
      </c>
      <c r="S41" s="78">
        <v>0.03</v>
      </c>
      <c r="T41" s="78"/>
    </row>
    <row r="42" spans="1:20" ht="150">
      <c r="A42" s="424" t="s">
        <v>755</v>
      </c>
      <c r="B42" s="479" t="s">
        <v>939</v>
      </c>
      <c r="C42" s="552" t="s">
        <v>310</v>
      </c>
      <c r="D42" s="550">
        <v>36.9</v>
      </c>
      <c r="E42" s="550">
        <f>SUM((D42*T42)+R42)+S42</f>
        <v>26.106999999999999</v>
      </c>
      <c r="F42" s="164"/>
      <c r="G42" s="539">
        <f t="shared" si="10"/>
        <v>63.006999999999998</v>
      </c>
      <c r="H42" s="166"/>
      <c r="I42" s="166"/>
      <c r="J42" s="549">
        <f t="shared" si="1"/>
        <v>55.349999999999994</v>
      </c>
      <c r="K42" s="551">
        <f>SUM((J42+(E42+(S42*1.5))*(1+F42)))</f>
        <v>91.131999999999991</v>
      </c>
      <c r="L42" s="549">
        <f t="shared" si="11"/>
        <v>55.349999999999994</v>
      </c>
      <c r="M42" s="551">
        <f>SUM((L42+(E42+(S42*1.5))*(1+F42)))</f>
        <v>91.131999999999991</v>
      </c>
      <c r="N42" s="551">
        <f t="shared" si="12"/>
        <v>55.349999999999994</v>
      </c>
      <c r="O42" s="551">
        <f>SUM(N42+(E42+(S42*1.5))*(1+F42))</f>
        <v>91.131999999999991</v>
      </c>
      <c r="P42" s="551">
        <f t="shared" si="13"/>
        <v>73.8</v>
      </c>
      <c r="Q42" s="551">
        <f>SUM((P42+(E42+(S42*2))*(1+F42)))</f>
        <v>112.80699999999999</v>
      </c>
      <c r="R42" s="82">
        <v>18.55</v>
      </c>
      <c r="S42" s="80">
        <v>6.45</v>
      </c>
      <c r="T42" s="80">
        <v>0.03</v>
      </c>
    </row>
    <row r="43" spans="1:20" ht="195">
      <c r="A43" s="424" t="s">
        <v>762</v>
      </c>
      <c r="B43" s="405" t="s">
        <v>938</v>
      </c>
      <c r="C43" s="552" t="s">
        <v>312</v>
      </c>
      <c r="D43" s="532">
        <v>37.75</v>
      </c>
      <c r="E43" s="532">
        <f>SUM((R43+(D43*S43)))</f>
        <v>25.052500000000002</v>
      </c>
      <c r="F43" s="147"/>
      <c r="G43" s="539">
        <f t="shared" si="10"/>
        <v>62.802500000000002</v>
      </c>
      <c r="H43" s="151"/>
      <c r="I43" s="151"/>
      <c r="J43" s="549">
        <f t="shared" si="1"/>
        <v>56.625</v>
      </c>
      <c r="K43" s="549">
        <f>SUM((J43+(J43*S43+R43)*(1+F43)))</f>
        <v>82.243750000000006</v>
      </c>
      <c r="L43" s="549">
        <f t="shared" si="11"/>
        <v>56.625</v>
      </c>
      <c r="M43" s="549">
        <f>SUM((L43+(L43*S43+R43)*(1+F43)))</f>
        <v>82.243750000000006</v>
      </c>
      <c r="N43" s="549">
        <f t="shared" si="12"/>
        <v>56.625</v>
      </c>
      <c r="O43" s="549">
        <f>SUM(N43+(N43*S43+R43)*(1+F43))</f>
        <v>82.243750000000006</v>
      </c>
      <c r="P43" s="549">
        <f t="shared" si="13"/>
        <v>75.5</v>
      </c>
      <c r="Q43" s="549">
        <f>SUM((P43+(P43*S43+R43)*(1+F43)))</f>
        <v>101.685</v>
      </c>
      <c r="R43" s="52">
        <v>23.92</v>
      </c>
      <c r="S43" s="78">
        <v>0.03</v>
      </c>
      <c r="T43" s="78"/>
    </row>
    <row r="44" spans="1:20" ht="165">
      <c r="A44" s="424" t="s">
        <v>763</v>
      </c>
      <c r="B44" s="405" t="s">
        <v>938</v>
      </c>
      <c r="C44" s="496" t="s">
        <v>263</v>
      </c>
      <c r="D44" s="532">
        <v>34.1</v>
      </c>
      <c r="E44" s="532">
        <f>SUM((R44+(D44*S44)))</f>
        <v>22.593</v>
      </c>
      <c r="F44" s="147"/>
      <c r="G44" s="539">
        <f t="shared" si="10"/>
        <v>56.692999999999998</v>
      </c>
      <c r="H44" s="151"/>
      <c r="I44" s="151"/>
      <c r="J44" s="549">
        <f t="shared" si="1"/>
        <v>51.150000000000006</v>
      </c>
      <c r="K44" s="549">
        <f>SUM((J44+E44)*(1+F44))</f>
        <v>73.743000000000009</v>
      </c>
      <c r="L44" s="549">
        <f t="shared" si="11"/>
        <v>51.150000000000006</v>
      </c>
      <c r="M44" s="549">
        <f>SUM((L44+E44)*(1+F44))</f>
        <v>73.743000000000009</v>
      </c>
      <c r="N44" s="549">
        <f t="shared" si="12"/>
        <v>51.150000000000006</v>
      </c>
      <c r="O44" s="549">
        <f>SUM(E44+N44)*(1+F44)</f>
        <v>73.743000000000009</v>
      </c>
      <c r="P44" s="549">
        <f t="shared" si="13"/>
        <v>68.2</v>
      </c>
      <c r="Q44" s="549">
        <f>SUM((P44+E44)*(1+F44))</f>
        <v>90.793000000000006</v>
      </c>
      <c r="R44" s="52">
        <v>21.57</v>
      </c>
      <c r="S44" s="78">
        <v>0.03</v>
      </c>
      <c r="T44" s="78"/>
    </row>
    <row r="45" spans="1:20" ht="150.75" customHeight="1">
      <c r="A45" s="424" t="s">
        <v>764</v>
      </c>
      <c r="B45" s="405" t="s">
        <v>938</v>
      </c>
      <c r="C45" s="496" t="s">
        <v>266</v>
      </c>
      <c r="D45" s="532">
        <v>33</v>
      </c>
      <c r="E45" s="532">
        <f>SUM((D45*S45)+R45)</f>
        <v>27.439999999999998</v>
      </c>
      <c r="F45" s="147"/>
      <c r="G45" s="539">
        <f t="shared" si="10"/>
        <v>60.44</v>
      </c>
      <c r="H45" s="151"/>
      <c r="I45" s="151"/>
      <c r="J45" s="549">
        <f t="shared" si="1"/>
        <v>49.5</v>
      </c>
      <c r="K45" s="549">
        <f>SUM((J45+(J45*S45+R45)*(1+F45)))</f>
        <v>77.435000000000002</v>
      </c>
      <c r="L45" s="549">
        <f t="shared" si="11"/>
        <v>49.5</v>
      </c>
      <c r="M45" s="549">
        <f>SUM((L45+(L45*S45+R45)*(1+F45)))</f>
        <v>77.435000000000002</v>
      </c>
      <c r="N45" s="549">
        <f t="shared" si="12"/>
        <v>49.5</v>
      </c>
      <c r="O45" s="549">
        <f>SUM(N45+(N45*S45+R45)*(1+F45))</f>
        <v>77.435000000000002</v>
      </c>
      <c r="P45" s="549">
        <f t="shared" si="13"/>
        <v>66</v>
      </c>
      <c r="Q45" s="549">
        <f>SUM((P45+(P45*S45+R45)*(1+F45)))</f>
        <v>94.43</v>
      </c>
      <c r="R45" s="90">
        <v>26.45</v>
      </c>
      <c r="S45" s="78">
        <v>0.03</v>
      </c>
      <c r="T45" s="78"/>
    </row>
    <row r="46" spans="1:20" ht="165">
      <c r="A46" s="424" t="s">
        <v>765</v>
      </c>
      <c r="B46" s="405" t="s">
        <v>938</v>
      </c>
      <c r="C46" s="496" t="s">
        <v>263</v>
      </c>
      <c r="D46" s="532">
        <v>34.6</v>
      </c>
      <c r="E46" s="532">
        <f>SUM((D46*S46)+R46)</f>
        <v>24.546500000000002</v>
      </c>
      <c r="F46" s="147"/>
      <c r="G46" s="539">
        <f t="shared" si="10"/>
        <v>59.146500000000003</v>
      </c>
      <c r="H46" s="151"/>
      <c r="I46" s="151"/>
      <c r="J46" s="549">
        <f t="shared" si="1"/>
        <v>51.900000000000006</v>
      </c>
      <c r="K46" s="549">
        <f>SUM((J46+E46)*(1+F46))</f>
        <v>76.446500000000015</v>
      </c>
      <c r="L46" s="549">
        <f t="shared" si="11"/>
        <v>51.900000000000006</v>
      </c>
      <c r="M46" s="549">
        <f>SUM((L46+E46)*(1+F46))</f>
        <v>76.446500000000015</v>
      </c>
      <c r="N46" s="549">
        <f t="shared" si="12"/>
        <v>51.900000000000006</v>
      </c>
      <c r="O46" s="549">
        <f>SUM(E46+N46)*(1+F46)</f>
        <v>76.446500000000015</v>
      </c>
      <c r="P46" s="549">
        <f t="shared" si="13"/>
        <v>69.2</v>
      </c>
      <c r="Q46" s="549">
        <f>SUM((P46+E46)*(1+F46))</f>
        <v>93.746499999999997</v>
      </c>
      <c r="R46" s="52">
        <v>22.73</v>
      </c>
      <c r="S46" s="78">
        <v>5.2499999999999998E-2</v>
      </c>
      <c r="T46" s="78"/>
    </row>
    <row r="47" spans="1:20" ht="195">
      <c r="A47" s="424" t="s">
        <v>761</v>
      </c>
      <c r="B47" s="405" t="s">
        <v>938</v>
      </c>
      <c r="C47" s="552" t="s">
        <v>311</v>
      </c>
      <c r="D47" s="539">
        <v>34.35</v>
      </c>
      <c r="E47" s="539">
        <f>SUM(R47+(D47*S47))</f>
        <v>27.730499999999999</v>
      </c>
      <c r="F47" s="147"/>
      <c r="G47" s="539">
        <f t="shared" si="10"/>
        <v>62.080500000000001</v>
      </c>
      <c r="H47" s="151"/>
      <c r="I47" s="151"/>
      <c r="J47" s="549">
        <f t="shared" si="1"/>
        <v>51.525000000000006</v>
      </c>
      <c r="K47" s="549">
        <f>SUM((J47+(R47+J47*S47)*(1+F47)))</f>
        <v>79.770750000000007</v>
      </c>
      <c r="L47" s="549">
        <f t="shared" si="11"/>
        <v>51.525000000000006</v>
      </c>
      <c r="M47" s="549">
        <f>SUM((L47+(R47+L47*S47)*(1+F47)))</f>
        <v>79.770750000000007</v>
      </c>
      <c r="N47" s="549">
        <f t="shared" si="12"/>
        <v>51.525000000000006</v>
      </c>
      <c r="O47" s="549">
        <f>SUM((R47+N47*S47)+N47)*(1+F47)</f>
        <v>79.770750000000007</v>
      </c>
      <c r="P47" s="549">
        <f t="shared" si="13"/>
        <v>68.7</v>
      </c>
      <c r="Q47" s="549">
        <f>SUM((P47+(R47+P47*S47)*(1+F47)))</f>
        <v>97.460999999999999</v>
      </c>
      <c r="R47" s="52">
        <v>26.7</v>
      </c>
      <c r="S47" s="78">
        <v>0.03</v>
      </c>
      <c r="T47" s="78"/>
    </row>
    <row r="48" spans="1:20" ht="150">
      <c r="A48" s="424" t="s">
        <v>760</v>
      </c>
      <c r="B48" s="405" t="s">
        <v>938</v>
      </c>
      <c r="C48" s="552" t="s">
        <v>310</v>
      </c>
      <c r="D48" s="550">
        <v>36.9</v>
      </c>
      <c r="E48" s="550">
        <f>SUM((D48*T48)+R48)+S48</f>
        <v>26.106999999999999</v>
      </c>
      <c r="F48" s="164"/>
      <c r="G48" s="539">
        <f t="shared" si="10"/>
        <v>63.006999999999998</v>
      </c>
      <c r="H48" s="166"/>
      <c r="I48" s="166"/>
      <c r="J48" s="549">
        <f t="shared" si="1"/>
        <v>55.349999999999994</v>
      </c>
      <c r="K48" s="551">
        <f>SUM((J48+(E48+(S48*1.5))*(1+F48)))</f>
        <v>91.131999999999991</v>
      </c>
      <c r="L48" s="549">
        <f t="shared" si="11"/>
        <v>55.349999999999994</v>
      </c>
      <c r="M48" s="551">
        <f>SUM((L48+(E48+(S48*1.5))*(1+F48)))</f>
        <v>91.131999999999991</v>
      </c>
      <c r="N48" s="551">
        <f t="shared" si="12"/>
        <v>55.349999999999994</v>
      </c>
      <c r="O48" s="551">
        <f>SUM(N48+(E48+(S48*1.5))*(1+F48))</f>
        <v>91.131999999999991</v>
      </c>
      <c r="P48" s="551">
        <f t="shared" si="13"/>
        <v>73.8</v>
      </c>
      <c r="Q48" s="551">
        <f>SUM((P48+(E48+(S48*2))*(1+F48)))</f>
        <v>112.80699999999999</v>
      </c>
      <c r="R48" s="82">
        <v>18.55</v>
      </c>
      <c r="S48" s="80">
        <v>6.45</v>
      </c>
      <c r="T48" s="80">
        <v>0.03</v>
      </c>
    </row>
    <row r="49" spans="1:20" ht="195" hidden="1">
      <c r="A49" s="552" t="s">
        <v>319</v>
      </c>
      <c r="B49" s="540" t="s">
        <v>565</v>
      </c>
      <c r="C49" s="552" t="s">
        <v>312</v>
      </c>
      <c r="D49" s="532">
        <v>37.75</v>
      </c>
      <c r="E49" s="532">
        <f>SUM((R49+(D49*S49)))</f>
        <v>25.052500000000002</v>
      </c>
      <c r="F49" s="147"/>
      <c r="G49" s="539">
        <f t="shared" ref="G49:G54" si="14">SUM(D49:E49)*(1+F49)</f>
        <v>62.802500000000002</v>
      </c>
      <c r="H49" s="151"/>
      <c r="I49" s="151"/>
      <c r="J49" s="549">
        <f t="shared" ref="J49:J54" si="15">SUM(D49*1.5)</f>
        <v>56.625</v>
      </c>
      <c r="K49" s="549">
        <f>SUM((J49+(J49*S49+R49)*(1+F49)))</f>
        <v>82.243750000000006</v>
      </c>
      <c r="L49" s="549">
        <f t="shared" ref="L49:L54" si="16">SUM(D49*1.5)</f>
        <v>56.625</v>
      </c>
      <c r="M49" s="549">
        <f>SUM((L49+(L49*S49+R49)*(1+F49)))</f>
        <v>82.243750000000006</v>
      </c>
      <c r="N49" s="549">
        <f t="shared" ref="N49:N54" si="17">SUM(D49*1.5)</f>
        <v>56.625</v>
      </c>
      <c r="O49" s="549">
        <f>SUM(N49+(N49*S49+R49)*(1+F49))</f>
        <v>82.243750000000006</v>
      </c>
      <c r="P49" s="549">
        <f t="shared" ref="P49:P54" si="18">SUM(D49*2)</f>
        <v>75.5</v>
      </c>
      <c r="Q49" s="549">
        <f>SUM((P49+(P49*S49+R49)*(1+F49)))</f>
        <v>101.685</v>
      </c>
      <c r="R49" s="52">
        <v>23.92</v>
      </c>
      <c r="S49" s="78">
        <v>0.03</v>
      </c>
      <c r="T49" s="78"/>
    </row>
    <row r="50" spans="1:20" ht="150" hidden="1">
      <c r="A50" s="552" t="s">
        <v>320</v>
      </c>
      <c r="B50" s="540" t="s">
        <v>565</v>
      </c>
      <c r="C50" s="496" t="s">
        <v>263</v>
      </c>
      <c r="D50" s="532">
        <v>34.1</v>
      </c>
      <c r="E50" s="532">
        <f>SUM((R50+(D50*S50)))</f>
        <v>22.593</v>
      </c>
      <c r="F50" s="147"/>
      <c r="G50" s="539">
        <f t="shared" si="14"/>
        <v>56.692999999999998</v>
      </c>
      <c r="H50" s="151"/>
      <c r="I50" s="151"/>
      <c r="J50" s="549">
        <f t="shared" si="15"/>
        <v>51.150000000000006</v>
      </c>
      <c r="K50" s="549">
        <f>SUM((J50+E50)*(1+F50))</f>
        <v>73.743000000000009</v>
      </c>
      <c r="L50" s="549">
        <f t="shared" si="16"/>
        <v>51.150000000000006</v>
      </c>
      <c r="M50" s="549">
        <f>SUM((L50+E50)*(1+F50))</f>
        <v>73.743000000000009</v>
      </c>
      <c r="N50" s="549">
        <f t="shared" si="17"/>
        <v>51.150000000000006</v>
      </c>
      <c r="O50" s="549">
        <f>SUM(E50+N50)*(1+F50)</f>
        <v>73.743000000000009</v>
      </c>
      <c r="P50" s="549">
        <f t="shared" si="18"/>
        <v>68.2</v>
      </c>
      <c r="Q50" s="549">
        <f>SUM((P50+E50)*(1+F50))</f>
        <v>90.793000000000006</v>
      </c>
      <c r="R50" s="52">
        <v>21.57</v>
      </c>
      <c r="S50" s="78">
        <v>0.03</v>
      </c>
      <c r="T50" s="78"/>
    </row>
    <row r="51" spans="1:20" ht="120" hidden="1">
      <c r="A51" s="552" t="s">
        <v>321</v>
      </c>
      <c r="B51" s="540" t="s">
        <v>565</v>
      </c>
      <c r="C51" s="496" t="s">
        <v>266</v>
      </c>
      <c r="D51" s="532">
        <v>33</v>
      </c>
      <c r="E51" s="532">
        <f>SUM((D51*S51)+R51)</f>
        <v>27.439999999999998</v>
      </c>
      <c r="F51" s="147"/>
      <c r="G51" s="539">
        <f t="shared" si="14"/>
        <v>60.44</v>
      </c>
      <c r="H51" s="151"/>
      <c r="I51" s="151"/>
      <c r="J51" s="549">
        <f t="shared" si="15"/>
        <v>49.5</v>
      </c>
      <c r="K51" s="549">
        <f>SUM((J51+(J51*S51+R51)*(1+F51)))</f>
        <v>77.435000000000002</v>
      </c>
      <c r="L51" s="549">
        <f t="shared" si="16"/>
        <v>49.5</v>
      </c>
      <c r="M51" s="549">
        <f>SUM((L51+(L51*S51+R51)*(1+F51)))</f>
        <v>77.435000000000002</v>
      </c>
      <c r="N51" s="549">
        <f t="shared" si="17"/>
        <v>49.5</v>
      </c>
      <c r="O51" s="549">
        <f>SUM(N51+(N51*S51+R51)*(1+F51))</f>
        <v>77.435000000000002</v>
      </c>
      <c r="P51" s="549">
        <f t="shared" si="18"/>
        <v>66</v>
      </c>
      <c r="Q51" s="549">
        <f>SUM((P51+(P51*S51+R51)*(1+F51)))</f>
        <v>94.43</v>
      </c>
      <c r="R51" s="90">
        <v>26.45</v>
      </c>
      <c r="S51" s="78">
        <v>0.03</v>
      </c>
      <c r="T51" s="78"/>
    </row>
    <row r="52" spans="1:20" ht="150" hidden="1">
      <c r="A52" s="552" t="s">
        <v>322</v>
      </c>
      <c r="B52" s="540" t="s">
        <v>565</v>
      </c>
      <c r="C52" s="496" t="s">
        <v>263</v>
      </c>
      <c r="D52" s="532">
        <v>34.6</v>
      </c>
      <c r="E52" s="532">
        <f>SUM((D52*S52)+R52)</f>
        <v>24.546500000000002</v>
      </c>
      <c r="F52" s="147"/>
      <c r="G52" s="539">
        <f t="shared" si="14"/>
        <v>59.146500000000003</v>
      </c>
      <c r="H52" s="151"/>
      <c r="I52" s="151"/>
      <c r="J52" s="549">
        <f t="shared" si="15"/>
        <v>51.900000000000006</v>
      </c>
      <c r="K52" s="549">
        <f>SUM((J52+E52)*(1+F52))</f>
        <v>76.446500000000015</v>
      </c>
      <c r="L52" s="549">
        <f t="shared" si="16"/>
        <v>51.900000000000006</v>
      </c>
      <c r="M52" s="549">
        <f>SUM((L52+E52)*(1+F52))</f>
        <v>76.446500000000015</v>
      </c>
      <c r="N52" s="549">
        <f t="shared" si="17"/>
        <v>51.900000000000006</v>
      </c>
      <c r="O52" s="549">
        <f>SUM(E52+N52)*(1+F52)</f>
        <v>76.446500000000015</v>
      </c>
      <c r="P52" s="549">
        <f t="shared" si="18"/>
        <v>69.2</v>
      </c>
      <c r="Q52" s="549">
        <f>SUM((P52+E52)*(1+F52))</f>
        <v>93.746499999999997</v>
      </c>
      <c r="R52" s="52">
        <v>22.73</v>
      </c>
      <c r="S52" s="78">
        <v>5.2499999999999998E-2</v>
      </c>
      <c r="T52" s="78"/>
    </row>
    <row r="53" spans="1:20" ht="195" hidden="1">
      <c r="A53" s="552" t="s">
        <v>323</v>
      </c>
      <c r="B53" s="540" t="s">
        <v>565</v>
      </c>
      <c r="C53" s="552" t="s">
        <v>311</v>
      </c>
      <c r="D53" s="539">
        <v>34.35</v>
      </c>
      <c r="E53" s="539">
        <f>SUM(R53+(D53*S53))</f>
        <v>27.730499999999999</v>
      </c>
      <c r="F53" s="147"/>
      <c r="G53" s="539">
        <f t="shared" si="14"/>
        <v>62.080500000000001</v>
      </c>
      <c r="H53" s="151"/>
      <c r="I53" s="151"/>
      <c r="J53" s="549">
        <f t="shared" si="15"/>
        <v>51.525000000000006</v>
      </c>
      <c r="K53" s="549">
        <f>SUM((J53+(R53+J53*S53)*(1+F53)))</f>
        <v>79.770750000000007</v>
      </c>
      <c r="L53" s="549">
        <f t="shared" si="16"/>
        <v>51.525000000000006</v>
      </c>
      <c r="M53" s="549">
        <f>SUM((L53+(R53+L53*S53)*(1+F53)))</f>
        <v>79.770750000000007</v>
      </c>
      <c r="N53" s="549">
        <f t="shared" si="17"/>
        <v>51.525000000000006</v>
      </c>
      <c r="O53" s="549">
        <f>SUM((R53+N53*S53)+N53)*(1+F53)</f>
        <v>79.770750000000007</v>
      </c>
      <c r="P53" s="549">
        <f t="shared" si="18"/>
        <v>68.7</v>
      </c>
      <c r="Q53" s="549">
        <f>SUM((P53+(R53+P53*S53)*(1+F53)))</f>
        <v>97.460999999999999</v>
      </c>
      <c r="R53" s="52">
        <v>26.7</v>
      </c>
      <c r="S53" s="78">
        <v>0.03</v>
      </c>
      <c r="T53" s="78"/>
    </row>
    <row r="54" spans="1:20" ht="150" hidden="1">
      <c r="A54" s="552" t="s">
        <v>324</v>
      </c>
      <c r="B54" s="540" t="s">
        <v>565</v>
      </c>
      <c r="C54" s="552" t="s">
        <v>310</v>
      </c>
      <c r="D54" s="550">
        <v>36.9</v>
      </c>
      <c r="E54" s="550">
        <f>SUM((D54*T54)+R54)+S54</f>
        <v>26.106999999999999</v>
      </c>
      <c r="F54" s="164"/>
      <c r="G54" s="539">
        <f t="shared" si="14"/>
        <v>63.006999999999998</v>
      </c>
      <c r="H54" s="166"/>
      <c r="I54" s="166"/>
      <c r="J54" s="549">
        <f t="shared" si="15"/>
        <v>55.349999999999994</v>
      </c>
      <c r="K54" s="551">
        <f>SUM((J54+(E54+(S54*1.5))*(1+F54)))</f>
        <v>91.131999999999991</v>
      </c>
      <c r="L54" s="549">
        <f t="shared" si="16"/>
        <v>55.349999999999994</v>
      </c>
      <c r="M54" s="551">
        <f>SUM((L54+(E54+(S54*1.5))*(1+F54)))</f>
        <v>91.131999999999991</v>
      </c>
      <c r="N54" s="551">
        <f t="shared" si="17"/>
        <v>55.349999999999994</v>
      </c>
      <c r="O54" s="551">
        <f>SUM(N54+(E54+(S54*1.5))*(1+F54))</f>
        <v>91.131999999999991</v>
      </c>
      <c r="P54" s="551">
        <f t="shared" si="18"/>
        <v>73.8</v>
      </c>
      <c r="Q54" s="551">
        <f>SUM((P54+(E54+(S54*2))*(1+F54)))</f>
        <v>112.80699999999999</v>
      </c>
      <c r="R54" s="82">
        <v>18.55</v>
      </c>
      <c r="S54" s="80">
        <v>6.45</v>
      </c>
      <c r="T54" s="80">
        <v>0.03</v>
      </c>
    </row>
    <row r="55" spans="1:20" ht="195">
      <c r="A55" s="552" t="s">
        <v>325</v>
      </c>
      <c r="B55" s="405" t="s">
        <v>883</v>
      </c>
      <c r="C55" s="552" t="s">
        <v>312</v>
      </c>
      <c r="D55" s="532">
        <v>37.75</v>
      </c>
      <c r="E55" s="532">
        <f>SUM((R55+(D55*S55)))</f>
        <v>25.052500000000002</v>
      </c>
      <c r="F55" s="147"/>
      <c r="G55" s="539">
        <f t="shared" si="10"/>
        <v>62.802500000000002</v>
      </c>
      <c r="H55" s="151"/>
      <c r="I55" s="151"/>
      <c r="J55" s="549">
        <f t="shared" si="1"/>
        <v>56.625</v>
      </c>
      <c r="K55" s="549">
        <f>SUM((J55+(J55*S55+R55)*(1+F55)))</f>
        <v>82.243750000000006</v>
      </c>
      <c r="L55" s="549">
        <f t="shared" si="11"/>
        <v>56.625</v>
      </c>
      <c r="M55" s="549">
        <f>SUM((L55+(L55*S55+R55)*(1+F55)))</f>
        <v>82.243750000000006</v>
      </c>
      <c r="N55" s="549">
        <f t="shared" si="12"/>
        <v>56.625</v>
      </c>
      <c r="O55" s="549">
        <f>SUM(N55+(N55*S55+R55)*(1+F55))</f>
        <v>82.243750000000006</v>
      </c>
      <c r="P55" s="549">
        <f t="shared" si="13"/>
        <v>75.5</v>
      </c>
      <c r="Q55" s="549">
        <f>SUM((P55+(P55*S55+R55)*(1+F55)))</f>
        <v>101.685</v>
      </c>
      <c r="R55" s="52">
        <v>23.92</v>
      </c>
      <c r="S55" s="78">
        <v>0.03</v>
      </c>
      <c r="T55" s="78"/>
    </row>
    <row r="56" spans="1:20" ht="150">
      <c r="A56" s="552" t="s">
        <v>326</v>
      </c>
      <c r="B56" s="405" t="s">
        <v>883</v>
      </c>
      <c r="C56" s="496" t="s">
        <v>263</v>
      </c>
      <c r="D56" s="532">
        <v>34.1</v>
      </c>
      <c r="E56" s="532">
        <f>SUM((R56+(D56*S56)))</f>
        <v>22.593</v>
      </c>
      <c r="F56" s="147"/>
      <c r="G56" s="539">
        <f t="shared" si="10"/>
        <v>56.692999999999998</v>
      </c>
      <c r="H56" s="151"/>
      <c r="I56" s="151"/>
      <c r="J56" s="549">
        <f t="shared" si="1"/>
        <v>51.150000000000006</v>
      </c>
      <c r="K56" s="549">
        <f>SUM((J56+E56)*(1+F56))</f>
        <v>73.743000000000009</v>
      </c>
      <c r="L56" s="549">
        <f t="shared" si="11"/>
        <v>51.150000000000006</v>
      </c>
      <c r="M56" s="549">
        <f>SUM((L56+E56)*(1+F56))</f>
        <v>73.743000000000009</v>
      </c>
      <c r="N56" s="549">
        <f t="shared" si="12"/>
        <v>51.150000000000006</v>
      </c>
      <c r="O56" s="549">
        <f>SUM(E56+N56)*(1+F56)</f>
        <v>73.743000000000009</v>
      </c>
      <c r="P56" s="549">
        <f t="shared" si="13"/>
        <v>68.2</v>
      </c>
      <c r="Q56" s="549">
        <f>SUM((P56+E56)*(1+F56))</f>
        <v>90.793000000000006</v>
      </c>
      <c r="R56" s="52">
        <v>21.57</v>
      </c>
      <c r="S56" s="78">
        <v>0.03</v>
      </c>
      <c r="T56" s="78"/>
    </row>
    <row r="57" spans="1:20" ht="123.75" customHeight="1">
      <c r="A57" s="552" t="s">
        <v>327</v>
      </c>
      <c r="B57" s="405" t="s">
        <v>883</v>
      </c>
      <c r="C57" s="496" t="s">
        <v>266</v>
      </c>
      <c r="D57" s="532">
        <v>33</v>
      </c>
      <c r="E57" s="532">
        <f>SUM((D57*S57)+R57)</f>
        <v>27.439999999999998</v>
      </c>
      <c r="F57" s="147"/>
      <c r="G57" s="539">
        <f t="shared" si="10"/>
        <v>60.44</v>
      </c>
      <c r="H57" s="151"/>
      <c r="I57" s="151"/>
      <c r="J57" s="549">
        <f t="shared" si="1"/>
        <v>49.5</v>
      </c>
      <c r="K57" s="549">
        <f>SUM((J57+(J57*S57+R57)*(1+F57)))</f>
        <v>77.435000000000002</v>
      </c>
      <c r="L57" s="549">
        <f t="shared" si="11"/>
        <v>49.5</v>
      </c>
      <c r="M57" s="549">
        <f>SUM((L57+(L57*S57+R57)*(1+F57)))</f>
        <v>77.435000000000002</v>
      </c>
      <c r="N57" s="549">
        <f t="shared" si="12"/>
        <v>49.5</v>
      </c>
      <c r="O57" s="549">
        <f>SUM(N57+(N57*S57+R57)*(1+F57))</f>
        <v>77.435000000000002</v>
      </c>
      <c r="P57" s="549">
        <f t="shared" si="13"/>
        <v>66</v>
      </c>
      <c r="Q57" s="549">
        <f>SUM((P57+(P57*S57+R57)*(1+F57)))</f>
        <v>94.43</v>
      </c>
      <c r="R57" s="90">
        <v>26.45</v>
      </c>
      <c r="S57" s="78">
        <v>0.03</v>
      </c>
      <c r="T57" s="78"/>
    </row>
    <row r="58" spans="1:20" ht="150">
      <c r="A58" s="552" t="s">
        <v>328</v>
      </c>
      <c r="B58" s="405" t="s">
        <v>883</v>
      </c>
      <c r="C58" s="496" t="s">
        <v>263</v>
      </c>
      <c r="D58" s="532">
        <v>34.6</v>
      </c>
      <c r="E58" s="532">
        <f>SUM((D58*S58)+R58)</f>
        <v>24.546500000000002</v>
      </c>
      <c r="F58" s="147"/>
      <c r="G58" s="539">
        <f t="shared" si="10"/>
        <v>59.146500000000003</v>
      </c>
      <c r="H58" s="151"/>
      <c r="I58" s="151"/>
      <c r="J58" s="549">
        <f t="shared" si="1"/>
        <v>51.900000000000006</v>
      </c>
      <c r="K58" s="549">
        <f>SUM((J58+E58)*(1+F58))</f>
        <v>76.446500000000015</v>
      </c>
      <c r="L58" s="549">
        <f t="shared" si="11"/>
        <v>51.900000000000006</v>
      </c>
      <c r="M58" s="549">
        <f>SUM((L58+E58)*(1+F58))</f>
        <v>76.446500000000015</v>
      </c>
      <c r="N58" s="549">
        <f t="shared" si="12"/>
        <v>51.900000000000006</v>
      </c>
      <c r="O58" s="549">
        <f>SUM(E58+N58)*(1+F58)</f>
        <v>76.446500000000015</v>
      </c>
      <c r="P58" s="549">
        <f t="shared" si="13"/>
        <v>69.2</v>
      </c>
      <c r="Q58" s="549">
        <f>SUM((P58+E58)*(1+F58))</f>
        <v>93.746499999999997</v>
      </c>
      <c r="R58" s="52">
        <v>22.73</v>
      </c>
      <c r="S58" s="78">
        <v>5.2499999999999998E-2</v>
      </c>
      <c r="T58" s="78"/>
    </row>
    <row r="59" spans="1:20" ht="195">
      <c r="A59" s="552" t="s">
        <v>329</v>
      </c>
      <c r="B59" s="405" t="s">
        <v>883</v>
      </c>
      <c r="C59" s="552" t="s">
        <v>311</v>
      </c>
      <c r="D59" s="539">
        <v>34.35</v>
      </c>
      <c r="E59" s="539">
        <f>SUM(R59+(D59*S59))</f>
        <v>27.730499999999999</v>
      </c>
      <c r="F59" s="147"/>
      <c r="G59" s="539">
        <f t="shared" si="10"/>
        <v>62.080500000000001</v>
      </c>
      <c r="H59" s="151"/>
      <c r="I59" s="151"/>
      <c r="J59" s="549">
        <f t="shared" ref="J59:J73" si="19">SUM(D59*1.5)</f>
        <v>51.525000000000006</v>
      </c>
      <c r="K59" s="549">
        <f>SUM((J59+(R59+J59*S59)*(1+F59)))</f>
        <v>79.770750000000007</v>
      </c>
      <c r="L59" s="549">
        <f t="shared" si="11"/>
        <v>51.525000000000006</v>
      </c>
      <c r="M59" s="549">
        <f>SUM((L59+(R59+L59*S59)*(1+F59)))</f>
        <v>79.770750000000007</v>
      </c>
      <c r="N59" s="549">
        <f t="shared" si="12"/>
        <v>51.525000000000006</v>
      </c>
      <c r="O59" s="549">
        <f>SUM((R59+N59*S59)+N59)*(1+F59)</f>
        <v>79.770750000000007</v>
      </c>
      <c r="P59" s="549">
        <f t="shared" si="13"/>
        <v>68.7</v>
      </c>
      <c r="Q59" s="549">
        <f>SUM((P59+(R59+P59*S59)*(1+F59)))</f>
        <v>97.460999999999999</v>
      </c>
      <c r="R59" s="52">
        <v>26.7</v>
      </c>
      <c r="S59" s="78">
        <v>0.03</v>
      </c>
      <c r="T59" s="78"/>
    </row>
    <row r="60" spans="1:20" ht="150">
      <c r="A60" s="552" t="s">
        <v>330</v>
      </c>
      <c r="B60" s="405" t="s">
        <v>883</v>
      </c>
      <c r="C60" s="552" t="s">
        <v>310</v>
      </c>
      <c r="D60" s="550">
        <v>36.9</v>
      </c>
      <c r="E60" s="550">
        <f>SUM((D60*T60)+R60)+S60</f>
        <v>26.106999999999999</v>
      </c>
      <c r="F60" s="164"/>
      <c r="G60" s="539">
        <f t="shared" si="10"/>
        <v>63.006999999999998</v>
      </c>
      <c r="H60" s="166"/>
      <c r="I60" s="166"/>
      <c r="J60" s="549">
        <f t="shared" si="19"/>
        <v>55.349999999999994</v>
      </c>
      <c r="K60" s="551">
        <f>SUM((J60+(E60+(S60*1.5))*(1+F60)))</f>
        <v>91.131999999999991</v>
      </c>
      <c r="L60" s="549">
        <f t="shared" si="11"/>
        <v>55.349999999999994</v>
      </c>
      <c r="M60" s="551">
        <f>SUM((L60+(E60+(S60*1.5))*(1+F60)))</f>
        <v>91.131999999999991</v>
      </c>
      <c r="N60" s="551">
        <f t="shared" si="12"/>
        <v>55.349999999999994</v>
      </c>
      <c r="O60" s="551">
        <f>SUM(N60+(E60+(S60*1.5))*(1+F60))</f>
        <v>91.131999999999991</v>
      </c>
      <c r="P60" s="551">
        <f t="shared" si="13"/>
        <v>73.8</v>
      </c>
      <c r="Q60" s="551">
        <f>SUM((P60+(E60+(S60*2))*(1+F60)))</f>
        <v>112.80699999999999</v>
      </c>
      <c r="R60" s="82">
        <v>18.55</v>
      </c>
      <c r="S60" s="80">
        <v>6.45</v>
      </c>
      <c r="T60" s="80">
        <v>0.03</v>
      </c>
    </row>
    <row r="61" spans="1:20" ht="195">
      <c r="A61" s="424" t="s">
        <v>771</v>
      </c>
      <c r="B61" s="405" t="s">
        <v>937</v>
      </c>
      <c r="C61" s="552" t="s">
        <v>312</v>
      </c>
      <c r="D61" s="532">
        <v>37.75</v>
      </c>
      <c r="E61" s="532">
        <f>SUM((R61+(D61*S61)))</f>
        <v>25.052500000000002</v>
      </c>
      <c r="F61" s="147"/>
      <c r="G61" s="539">
        <f t="shared" ref="G61:G66" si="20">SUM(D61:E61)*(1+F61)</f>
        <v>62.802500000000002</v>
      </c>
      <c r="H61" s="151"/>
      <c r="I61" s="151"/>
      <c r="J61" s="549">
        <f t="shared" si="19"/>
        <v>56.625</v>
      </c>
      <c r="K61" s="549">
        <f>SUM((J61+(J61*S61+R61)*(1+F61)))</f>
        <v>82.243750000000006</v>
      </c>
      <c r="L61" s="549">
        <f t="shared" ref="L61:L66" si="21">SUM(D61*1.5)</f>
        <v>56.625</v>
      </c>
      <c r="M61" s="549">
        <f>SUM((L61+(L61*S61+R61)*(1+F61)))</f>
        <v>82.243750000000006</v>
      </c>
      <c r="N61" s="549">
        <f t="shared" ref="N61:N66" si="22">SUM(D61*1.5)</f>
        <v>56.625</v>
      </c>
      <c r="O61" s="549">
        <f>SUM(N61+(N61*S61+R61)*(1+F61))</f>
        <v>82.243750000000006</v>
      </c>
      <c r="P61" s="549">
        <f t="shared" ref="P61:P66" si="23">SUM(D61*2)</f>
        <v>75.5</v>
      </c>
      <c r="Q61" s="549">
        <f>SUM((P61+(P61*S61+R61)*(1+F61)))</f>
        <v>101.685</v>
      </c>
      <c r="R61" s="52">
        <v>23.92</v>
      </c>
      <c r="S61" s="78">
        <v>0.03</v>
      </c>
      <c r="T61" s="78"/>
    </row>
    <row r="62" spans="1:20" ht="150">
      <c r="A62" s="424" t="s">
        <v>770</v>
      </c>
      <c r="B62" s="405" t="s">
        <v>937</v>
      </c>
      <c r="C62" s="496" t="s">
        <v>263</v>
      </c>
      <c r="D62" s="532">
        <v>34.1</v>
      </c>
      <c r="E62" s="532">
        <f>SUM((R62+(D62*S62)))</f>
        <v>22.593</v>
      </c>
      <c r="F62" s="147"/>
      <c r="G62" s="539">
        <f t="shared" si="20"/>
        <v>56.692999999999998</v>
      </c>
      <c r="H62" s="151"/>
      <c r="I62" s="151"/>
      <c r="J62" s="549">
        <f t="shared" si="19"/>
        <v>51.150000000000006</v>
      </c>
      <c r="K62" s="549">
        <f>SUM((J62+E62)*(1+F62))</f>
        <v>73.743000000000009</v>
      </c>
      <c r="L62" s="549">
        <f t="shared" si="21"/>
        <v>51.150000000000006</v>
      </c>
      <c r="M62" s="549">
        <f>SUM((L62+E62)*(1+F62))</f>
        <v>73.743000000000009</v>
      </c>
      <c r="N62" s="549">
        <f t="shared" si="22"/>
        <v>51.150000000000006</v>
      </c>
      <c r="O62" s="549">
        <f>SUM(E62+N62)*(1+F62)</f>
        <v>73.743000000000009</v>
      </c>
      <c r="P62" s="549">
        <f t="shared" si="23"/>
        <v>68.2</v>
      </c>
      <c r="Q62" s="549">
        <f>SUM((P62+E62)*(1+F62))</f>
        <v>90.793000000000006</v>
      </c>
      <c r="R62" s="52">
        <v>21.57</v>
      </c>
      <c r="S62" s="78">
        <v>0.03</v>
      </c>
      <c r="T62" s="78"/>
    </row>
    <row r="63" spans="1:20" ht="135">
      <c r="A63" s="424" t="s">
        <v>769</v>
      </c>
      <c r="B63" s="405" t="s">
        <v>937</v>
      </c>
      <c r="C63" s="496" t="s">
        <v>266</v>
      </c>
      <c r="D63" s="532">
        <v>33</v>
      </c>
      <c r="E63" s="532">
        <f>SUM((D63*S63)+R63)</f>
        <v>27.439999999999998</v>
      </c>
      <c r="F63" s="147"/>
      <c r="G63" s="539">
        <f t="shared" si="20"/>
        <v>60.44</v>
      </c>
      <c r="H63" s="151"/>
      <c r="I63" s="151"/>
      <c r="J63" s="549">
        <f t="shared" si="19"/>
        <v>49.5</v>
      </c>
      <c r="K63" s="549">
        <f>SUM((J63+(J63*S63+R63)*(1+F63)))</f>
        <v>77.435000000000002</v>
      </c>
      <c r="L63" s="549">
        <f t="shared" si="21"/>
        <v>49.5</v>
      </c>
      <c r="M63" s="549">
        <f>SUM((L63+(L63*S63+R63)*(1+F63)))</f>
        <v>77.435000000000002</v>
      </c>
      <c r="N63" s="549">
        <f t="shared" si="22"/>
        <v>49.5</v>
      </c>
      <c r="O63" s="549">
        <f>SUM(N63+(N63*S63+R63)*(1+F63))</f>
        <v>77.435000000000002</v>
      </c>
      <c r="P63" s="549">
        <f t="shared" si="23"/>
        <v>66</v>
      </c>
      <c r="Q63" s="549">
        <f>SUM((P63+(P63*S63+R63)*(1+F63)))</f>
        <v>94.43</v>
      </c>
      <c r="R63" s="90">
        <v>26.45</v>
      </c>
      <c r="S63" s="78">
        <v>0.03</v>
      </c>
      <c r="T63" s="78"/>
    </row>
    <row r="64" spans="1:20" ht="150">
      <c r="A64" s="424" t="s">
        <v>768</v>
      </c>
      <c r="B64" s="405" t="s">
        <v>937</v>
      </c>
      <c r="C64" s="496" t="s">
        <v>263</v>
      </c>
      <c r="D64" s="532">
        <v>34.6</v>
      </c>
      <c r="E64" s="532">
        <f>SUM((D64*S64)+R64)</f>
        <v>24.546500000000002</v>
      </c>
      <c r="F64" s="147"/>
      <c r="G64" s="539">
        <f t="shared" si="20"/>
        <v>59.146500000000003</v>
      </c>
      <c r="H64" s="151"/>
      <c r="I64" s="151"/>
      <c r="J64" s="549">
        <f t="shared" si="19"/>
        <v>51.900000000000006</v>
      </c>
      <c r="K64" s="549">
        <f>SUM((J64+E64)*(1+F64))</f>
        <v>76.446500000000015</v>
      </c>
      <c r="L64" s="549">
        <f t="shared" si="21"/>
        <v>51.900000000000006</v>
      </c>
      <c r="M64" s="549">
        <f>SUM((L64+E64)*(1+F64))</f>
        <v>76.446500000000015</v>
      </c>
      <c r="N64" s="549">
        <f t="shared" si="22"/>
        <v>51.900000000000006</v>
      </c>
      <c r="O64" s="549">
        <f>SUM(E64+N64)*(1+F64)</f>
        <v>76.446500000000015</v>
      </c>
      <c r="P64" s="549">
        <f t="shared" si="23"/>
        <v>69.2</v>
      </c>
      <c r="Q64" s="549">
        <f>SUM((P64+E64)*(1+F64))</f>
        <v>93.746499999999997</v>
      </c>
      <c r="R64" s="52">
        <v>22.73</v>
      </c>
      <c r="S64" s="78">
        <v>5.2499999999999998E-2</v>
      </c>
      <c r="T64" s="78"/>
    </row>
    <row r="65" spans="1:20" ht="195">
      <c r="A65" s="424" t="s">
        <v>767</v>
      </c>
      <c r="B65" s="405" t="s">
        <v>937</v>
      </c>
      <c r="C65" s="552" t="s">
        <v>311</v>
      </c>
      <c r="D65" s="539">
        <v>34.35</v>
      </c>
      <c r="E65" s="539">
        <f>SUM(R65+(D65*S65))</f>
        <v>27.730499999999999</v>
      </c>
      <c r="F65" s="147"/>
      <c r="G65" s="539">
        <f t="shared" si="20"/>
        <v>62.080500000000001</v>
      </c>
      <c r="H65" s="151"/>
      <c r="I65" s="151"/>
      <c r="J65" s="549">
        <f t="shared" si="19"/>
        <v>51.525000000000006</v>
      </c>
      <c r="K65" s="549">
        <f>SUM((J65+(R65+J65*S65)*(1+F65)))</f>
        <v>79.770750000000007</v>
      </c>
      <c r="L65" s="549">
        <f t="shared" si="21"/>
        <v>51.525000000000006</v>
      </c>
      <c r="M65" s="549">
        <f>SUM((L65+(R65+L65*S65)*(1+F65)))</f>
        <v>79.770750000000007</v>
      </c>
      <c r="N65" s="549">
        <f t="shared" si="22"/>
        <v>51.525000000000006</v>
      </c>
      <c r="O65" s="549">
        <f>SUM((R65+N65*S65)+N65)*(1+F65)</f>
        <v>79.770750000000007</v>
      </c>
      <c r="P65" s="549">
        <f t="shared" si="23"/>
        <v>68.7</v>
      </c>
      <c r="Q65" s="549">
        <f>SUM((P65+(R65+P65*S65)*(1+F65)))</f>
        <v>97.460999999999999</v>
      </c>
      <c r="R65" s="52">
        <v>26.7</v>
      </c>
      <c r="S65" s="78">
        <v>0.03</v>
      </c>
      <c r="T65" s="78"/>
    </row>
    <row r="66" spans="1:20" ht="150">
      <c r="A66" s="424" t="s">
        <v>766</v>
      </c>
      <c r="B66" s="405" t="s">
        <v>937</v>
      </c>
      <c r="C66" s="552" t="s">
        <v>310</v>
      </c>
      <c r="D66" s="550">
        <v>36.9</v>
      </c>
      <c r="E66" s="550">
        <f>SUM((D66*T66)+R66)+S66</f>
        <v>26.106999999999999</v>
      </c>
      <c r="F66" s="164"/>
      <c r="G66" s="539">
        <f t="shared" si="20"/>
        <v>63.006999999999998</v>
      </c>
      <c r="H66" s="166"/>
      <c r="I66" s="166"/>
      <c r="J66" s="549">
        <f t="shared" si="19"/>
        <v>55.349999999999994</v>
      </c>
      <c r="K66" s="551">
        <f>SUM((J66+(E66+(S66*1.5))*(1+F66)))</f>
        <v>91.131999999999991</v>
      </c>
      <c r="L66" s="549">
        <f t="shared" si="21"/>
        <v>55.349999999999994</v>
      </c>
      <c r="M66" s="551">
        <f>SUM((L66+(E66+(S66*1.5))*(1+F66)))</f>
        <v>91.131999999999991</v>
      </c>
      <c r="N66" s="551">
        <f t="shared" si="22"/>
        <v>55.349999999999994</v>
      </c>
      <c r="O66" s="551">
        <f>SUM(N66+(E66+(S66*1.5))*(1+F66))</f>
        <v>91.131999999999991</v>
      </c>
      <c r="P66" s="551">
        <f t="shared" si="23"/>
        <v>73.8</v>
      </c>
      <c r="Q66" s="551">
        <f>SUM((P66+(E66+(S66*2))*(1+F66)))</f>
        <v>112.80699999999999</v>
      </c>
      <c r="R66" s="82">
        <v>18.55</v>
      </c>
      <c r="S66" s="80">
        <v>6.45</v>
      </c>
      <c r="T66" s="80">
        <v>0.03</v>
      </c>
    </row>
    <row r="67" spans="1:20" ht="195">
      <c r="A67" s="424" t="s">
        <v>772</v>
      </c>
      <c r="B67" s="405" t="s">
        <v>819</v>
      </c>
      <c r="C67" s="552" t="s">
        <v>312</v>
      </c>
      <c r="D67" s="532">
        <v>37.75</v>
      </c>
      <c r="E67" s="532">
        <f>SUM((R67+(D67*S67)))</f>
        <v>25.052500000000002</v>
      </c>
      <c r="F67" s="147"/>
      <c r="G67" s="539">
        <f t="shared" si="10"/>
        <v>62.802500000000002</v>
      </c>
      <c r="H67" s="151"/>
      <c r="I67" s="151"/>
      <c r="J67" s="549">
        <f t="shared" si="19"/>
        <v>56.625</v>
      </c>
      <c r="K67" s="549">
        <f>SUM((J67+(J67*S67+R67)*(1+F67)))</f>
        <v>82.243750000000006</v>
      </c>
      <c r="L67" s="549">
        <f t="shared" si="11"/>
        <v>56.625</v>
      </c>
      <c r="M67" s="549">
        <f>SUM((L67+(L67*S67+R67)*(1+F67)))</f>
        <v>82.243750000000006</v>
      </c>
      <c r="N67" s="549">
        <f t="shared" si="12"/>
        <v>56.625</v>
      </c>
      <c r="O67" s="549">
        <f>SUM(N67+(N67*S67+R67)*(1+F67))</f>
        <v>82.243750000000006</v>
      </c>
      <c r="P67" s="549">
        <f t="shared" si="13"/>
        <v>75.5</v>
      </c>
      <c r="Q67" s="549">
        <f>SUM((P67+(P67*S67+R67)*(1+F67)))</f>
        <v>101.685</v>
      </c>
      <c r="R67" s="52">
        <v>23.92</v>
      </c>
      <c r="S67" s="78">
        <v>0.03</v>
      </c>
      <c r="T67" s="78"/>
    </row>
    <row r="68" spans="1:20" ht="150">
      <c r="A68" s="424" t="s">
        <v>775</v>
      </c>
      <c r="B68" s="405" t="s">
        <v>819</v>
      </c>
      <c r="C68" s="496" t="s">
        <v>263</v>
      </c>
      <c r="D68" s="532">
        <v>34.1</v>
      </c>
      <c r="E68" s="532">
        <f>SUM((R68+(D68*S68)))</f>
        <v>22.593</v>
      </c>
      <c r="F68" s="147"/>
      <c r="G68" s="539">
        <f t="shared" si="10"/>
        <v>56.692999999999998</v>
      </c>
      <c r="H68" s="151"/>
      <c r="I68" s="151"/>
      <c r="J68" s="549">
        <f t="shared" si="19"/>
        <v>51.150000000000006</v>
      </c>
      <c r="K68" s="549">
        <f>SUM((J68+E68)*(1+F68))</f>
        <v>73.743000000000009</v>
      </c>
      <c r="L68" s="549">
        <f t="shared" si="11"/>
        <v>51.150000000000006</v>
      </c>
      <c r="M68" s="549">
        <f>SUM((L68+E68)*(1+F68))</f>
        <v>73.743000000000009</v>
      </c>
      <c r="N68" s="549">
        <f t="shared" si="12"/>
        <v>51.150000000000006</v>
      </c>
      <c r="O68" s="549">
        <f>SUM(E68+N68)*(1+F68)</f>
        <v>73.743000000000009</v>
      </c>
      <c r="P68" s="549">
        <f t="shared" si="13"/>
        <v>68.2</v>
      </c>
      <c r="Q68" s="549">
        <f>SUM((P68+E68)*(1+F68))</f>
        <v>90.793000000000006</v>
      </c>
      <c r="R68" s="52">
        <v>21.57</v>
      </c>
      <c r="S68" s="78">
        <v>0.03</v>
      </c>
      <c r="T68" s="78"/>
    </row>
    <row r="69" spans="1:20" ht="120">
      <c r="A69" s="424" t="s">
        <v>774</v>
      </c>
      <c r="B69" s="405" t="s">
        <v>819</v>
      </c>
      <c r="C69" s="496" t="s">
        <v>266</v>
      </c>
      <c r="D69" s="532">
        <v>33</v>
      </c>
      <c r="E69" s="532">
        <f>SUM((D69*S69)+R69)</f>
        <v>27.439999999999998</v>
      </c>
      <c r="F69" s="147"/>
      <c r="G69" s="539">
        <f t="shared" si="10"/>
        <v>60.44</v>
      </c>
      <c r="H69" s="151"/>
      <c r="I69" s="151"/>
      <c r="J69" s="549">
        <f t="shared" si="19"/>
        <v>49.5</v>
      </c>
      <c r="K69" s="549">
        <f>SUM((J69+(J69*S69+R69)*(1+F69)))</f>
        <v>77.435000000000002</v>
      </c>
      <c r="L69" s="549">
        <f t="shared" si="11"/>
        <v>49.5</v>
      </c>
      <c r="M69" s="549">
        <f>SUM((L69+(L69*S69+R69)*(1+F69)))</f>
        <v>77.435000000000002</v>
      </c>
      <c r="N69" s="549">
        <f t="shared" si="12"/>
        <v>49.5</v>
      </c>
      <c r="O69" s="549">
        <f>SUM(N69+(N69*S69+R69)*(1+F69))</f>
        <v>77.435000000000002</v>
      </c>
      <c r="P69" s="549">
        <f t="shared" si="13"/>
        <v>66</v>
      </c>
      <c r="Q69" s="549">
        <f>SUM((P69+(P69*S69+R69)*(1+F69)))</f>
        <v>94.43</v>
      </c>
      <c r="R69" s="90">
        <v>26.45</v>
      </c>
      <c r="S69" s="78">
        <v>0.03</v>
      </c>
      <c r="T69" s="78"/>
    </row>
    <row r="70" spans="1:20" ht="150">
      <c r="A70" s="424" t="s">
        <v>773</v>
      </c>
      <c r="B70" s="405" t="s">
        <v>819</v>
      </c>
      <c r="C70" s="496" t="s">
        <v>263</v>
      </c>
      <c r="D70" s="532">
        <v>34.6</v>
      </c>
      <c r="E70" s="532">
        <f>SUM((D70*S70)+R70)</f>
        <v>24.546500000000002</v>
      </c>
      <c r="F70" s="147"/>
      <c r="G70" s="539">
        <f t="shared" si="10"/>
        <v>59.146500000000003</v>
      </c>
      <c r="H70" s="151"/>
      <c r="I70" s="151"/>
      <c r="J70" s="549">
        <f t="shared" si="19"/>
        <v>51.900000000000006</v>
      </c>
      <c r="K70" s="549">
        <f>SUM((J70+E70)*(1+F70))</f>
        <v>76.446500000000015</v>
      </c>
      <c r="L70" s="549">
        <f t="shared" si="11"/>
        <v>51.900000000000006</v>
      </c>
      <c r="M70" s="549">
        <f>SUM((L70+E70)*(1+F70))</f>
        <v>76.446500000000015</v>
      </c>
      <c r="N70" s="549">
        <f t="shared" si="12"/>
        <v>51.900000000000006</v>
      </c>
      <c r="O70" s="549">
        <f>SUM(E70+N70)*(1+F70)</f>
        <v>76.446500000000015</v>
      </c>
      <c r="P70" s="549">
        <f t="shared" si="13"/>
        <v>69.2</v>
      </c>
      <c r="Q70" s="549">
        <f>SUM((P70+E70)*(1+F70))</f>
        <v>93.746499999999997</v>
      </c>
      <c r="R70" s="52">
        <v>22.73</v>
      </c>
      <c r="S70" s="78">
        <v>5.2499999999999998E-2</v>
      </c>
      <c r="T70" s="78"/>
    </row>
    <row r="71" spans="1:20" ht="195">
      <c r="A71" s="424" t="s">
        <v>776</v>
      </c>
      <c r="B71" s="405" t="s">
        <v>819</v>
      </c>
      <c r="C71" s="552" t="s">
        <v>311</v>
      </c>
      <c r="D71" s="539">
        <v>34.35</v>
      </c>
      <c r="E71" s="539">
        <f>SUM(R71+(D71*S71))</f>
        <v>27.730499999999999</v>
      </c>
      <c r="F71" s="147"/>
      <c r="G71" s="539">
        <f t="shared" si="10"/>
        <v>62.080500000000001</v>
      </c>
      <c r="H71" s="151"/>
      <c r="I71" s="151"/>
      <c r="J71" s="549">
        <f t="shared" si="19"/>
        <v>51.525000000000006</v>
      </c>
      <c r="K71" s="549">
        <f>SUM((J71+(R71+J71*S71)*(1+F71)))</f>
        <v>79.770750000000007</v>
      </c>
      <c r="L71" s="549">
        <f t="shared" si="11"/>
        <v>51.525000000000006</v>
      </c>
      <c r="M71" s="549">
        <f>SUM((L71+(R71+L71*S71)*(1+F71)))</f>
        <v>79.770750000000007</v>
      </c>
      <c r="N71" s="549">
        <f t="shared" si="12"/>
        <v>51.525000000000006</v>
      </c>
      <c r="O71" s="549">
        <f>SUM((R71+N71*S71)+N71)*(1+F71)</f>
        <v>79.770750000000007</v>
      </c>
      <c r="P71" s="549">
        <f t="shared" si="13"/>
        <v>68.7</v>
      </c>
      <c r="Q71" s="549">
        <f>SUM((P71+(R71+P71*S71)*(1+F71)))</f>
        <v>97.460999999999999</v>
      </c>
      <c r="R71" s="52">
        <v>26.7</v>
      </c>
      <c r="S71" s="78">
        <v>0.03</v>
      </c>
      <c r="T71" s="78"/>
    </row>
    <row r="72" spans="1:20" ht="150">
      <c r="A72" s="424" t="s">
        <v>777</v>
      </c>
      <c r="B72" s="405" t="s">
        <v>819</v>
      </c>
      <c r="C72" s="552" t="s">
        <v>310</v>
      </c>
      <c r="D72" s="550">
        <v>36.9</v>
      </c>
      <c r="E72" s="550">
        <f>SUM((D72*T72)+R72)+S72</f>
        <v>26.106999999999999</v>
      </c>
      <c r="F72" s="164"/>
      <c r="G72" s="539">
        <f t="shared" si="10"/>
        <v>63.006999999999998</v>
      </c>
      <c r="H72" s="166"/>
      <c r="I72" s="166"/>
      <c r="J72" s="549">
        <f t="shared" si="19"/>
        <v>55.349999999999994</v>
      </c>
      <c r="K72" s="551">
        <f>SUM((J72+(E72+(S72*1.5))*(1+F72)))</f>
        <v>91.131999999999991</v>
      </c>
      <c r="L72" s="549">
        <f t="shared" si="11"/>
        <v>55.349999999999994</v>
      </c>
      <c r="M72" s="551">
        <f>SUM((L72+(E72+(S72*1.5))*(1+F72)))</f>
        <v>91.131999999999991</v>
      </c>
      <c r="N72" s="551">
        <f t="shared" si="12"/>
        <v>55.349999999999994</v>
      </c>
      <c r="O72" s="551">
        <f>SUM(N72+(E72+(S72*1.5))*(1+F72))</f>
        <v>91.131999999999991</v>
      </c>
      <c r="P72" s="551">
        <f t="shared" si="13"/>
        <v>73.8</v>
      </c>
      <c r="Q72" s="551">
        <f>SUM((P72+(E72+(S72*2))*(1+F72)))</f>
        <v>112.80699999999999</v>
      </c>
      <c r="R72" s="82">
        <v>18.55</v>
      </c>
      <c r="S72" s="80">
        <v>6.45</v>
      </c>
      <c r="T72" s="80">
        <v>0.03</v>
      </c>
    </row>
    <row r="73" spans="1:20" ht="195">
      <c r="A73" s="424" t="s">
        <v>778</v>
      </c>
      <c r="B73" s="405" t="s">
        <v>908</v>
      </c>
      <c r="C73" s="552" t="s">
        <v>312</v>
      </c>
      <c r="D73" s="532">
        <v>37.75</v>
      </c>
      <c r="E73" s="532">
        <f>SUM((R73+(D73*S73)))</f>
        <v>25.052500000000002</v>
      </c>
      <c r="F73" s="147"/>
      <c r="G73" s="539">
        <f t="shared" si="10"/>
        <v>62.802500000000002</v>
      </c>
      <c r="H73" s="151"/>
      <c r="I73" s="151"/>
      <c r="J73" s="549">
        <f t="shared" si="19"/>
        <v>56.625</v>
      </c>
      <c r="K73" s="549">
        <f>SUM((J73+(J73*S73+R73)*(1+F73)))</f>
        <v>82.243750000000006</v>
      </c>
      <c r="L73" s="549">
        <f t="shared" si="11"/>
        <v>56.625</v>
      </c>
      <c r="M73" s="549">
        <f>SUM((L73+(L73*S73+R73)*(1+F73)))</f>
        <v>82.243750000000006</v>
      </c>
      <c r="N73" s="549">
        <f t="shared" si="12"/>
        <v>56.625</v>
      </c>
      <c r="O73" s="549">
        <f>SUM(N73+(N73*S73+R73)*(1+F73))</f>
        <v>82.243750000000006</v>
      </c>
      <c r="P73" s="549">
        <f t="shared" si="13"/>
        <v>75.5</v>
      </c>
      <c r="Q73" s="549">
        <f>SUM((P73+(P73*S73+R73)*(1+F73)))</f>
        <v>101.685</v>
      </c>
      <c r="R73" s="52">
        <v>23.92</v>
      </c>
      <c r="S73" s="78">
        <v>0.03</v>
      </c>
      <c r="T73" s="78"/>
    </row>
    <row r="74" spans="1:20" ht="165">
      <c r="A74" s="424" t="s">
        <v>783</v>
      </c>
      <c r="B74" s="405" t="s">
        <v>908</v>
      </c>
      <c r="C74" s="496" t="s">
        <v>263</v>
      </c>
      <c r="D74" s="532">
        <v>34.1</v>
      </c>
      <c r="E74" s="532">
        <f>SUM((R74+(D74*S74)))</f>
        <v>22.593</v>
      </c>
      <c r="F74" s="147"/>
      <c r="G74" s="539">
        <f t="shared" si="10"/>
        <v>56.692999999999998</v>
      </c>
      <c r="H74" s="151"/>
      <c r="I74" s="151"/>
      <c r="J74" s="549">
        <f t="shared" ref="J74:J97" si="24">SUM(D74*1.5)</f>
        <v>51.150000000000006</v>
      </c>
      <c r="K74" s="549">
        <f>SUM((J74+E74)*(1+F74))</f>
        <v>73.743000000000009</v>
      </c>
      <c r="L74" s="549">
        <f t="shared" si="11"/>
        <v>51.150000000000006</v>
      </c>
      <c r="M74" s="549">
        <f>SUM((L74+E74)*(1+F74))</f>
        <v>73.743000000000009</v>
      </c>
      <c r="N74" s="549">
        <f t="shared" si="12"/>
        <v>51.150000000000006</v>
      </c>
      <c r="O74" s="549">
        <f>SUM(E74+N74)*(1+F74)</f>
        <v>73.743000000000009</v>
      </c>
      <c r="P74" s="549">
        <f t="shared" si="13"/>
        <v>68.2</v>
      </c>
      <c r="Q74" s="549">
        <f>SUM((P74+E74)*(1+F74))</f>
        <v>90.793000000000006</v>
      </c>
      <c r="R74" s="52">
        <v>21.57</v>
      </c>
      <c r="S74" s="78">
        <v>0.03</v>
      </c>
      <c r="T74" s="78"/>
    </row>
    <row r="75" spans="1:20" ht="135">
      <c r="A75" s="424" t="s">
        <v>782</v>
      </c>
      <c r="B75" s="405" t="s">
        <v>908</v>
      </c>
      <c r="C75" s="496" t="s">
        <v>266</v>
      </c>
      <c r="D75" s="532">
        <v>33</v>
      </c>
      <c r="E75" s="532">
        <f>SUM((D75*S75)+R75)</f>
        <v>27.439999999999998</v>
      </c>
      <c r="F75" s="147"/>
      <c r="G75" s="539">
        <f t="shared" si="10"/>
        <v>60.44</v>
      </c>
      <c r="H75" s="151"/>
      <c r="I75" s="151"/>
      <c r="J75" s="549">
        <f t="shared" si="24"/>
        <v>49.5</v>
      </c>
      <c r="K75" s="549">
        <f>SUM((J75+(J75*S75+R75)*(1+F75)))</f>
        <v>77.435000000000002</v>
      </c>
      <c r="L75" s="549">
        <f t="shared" si="11"/>
        <v>49.5</v>
      </c>
      <c r="M75" s="549">
        <f>SUM((L75+(L75*S75+R75)*(1+F75)))</f>
        <v>77.435000000000002</v>
      </c>
      <c r="N75" s="549">
        <f t="shared" si="12"/>
        <v>49.5</v>
      </c>
      <c r="O75" s="549">
        <f>SUM(N75+(N75*S75+R75)*(1+F75))</f>
        <v>77.435000000000002</v>
      </c>
      <c r="P75" s="549">
        <f t="shared" si="13"/>
        <v>66</v>
      </c>
      <c r="Q75" s="549">
        <f>SUM((P75+(P75*S75+R75)*(1+F75)))</f>
        <v>94.43</v>
      </c>
      <c r="R75" s="90">
        <v>26.45</v>
      </c>
      <c r="S75" s="78">
        <v>0.03</v>
      </c>
      <c r="T75" s="78"/>
    </row>
    <row r="76" spans="1:20" ht="165">
      <c r="A76" s="424" t="s">
        <v>781</v>
      </c>
      <c r="B76" s="405" t="s">
        <v>908</v>
      </c>
      <c r="C76" s="496" t="s">
        <v>263</v>
      </c>
      <c r="D76" s="532">
        <v>34.6</v>
      </c>
      <c r="E76" s="532">
        <f>SUM((D76*S76)+R76)</f>
        <v>24.546500000000002</v>
      </c>
      <c r="F76" s="147"/>
      <c r="G76" s="539">
        <f t="shared" si="10"/>
        <v>59.146500000000003</v>
      </c>
      <c r="H76" s="151"/>
      <c r="I76" s="151"/>
      <c r="J76" s="549">
        <f t="shared" si="24"/>
        <v>51.900000000000006</v>
      </c>
      <c r="K76" s="549">
        <f>SUM((J76+E76)*(1+F76))</f>
        <v>76.446500000000015</v>
      </c>
      <c r="L76" s="549">
        <f t="shared" si="11"/>
        <v>51.900000000000006</v>
      </c>
      <c r="M76" s="549">
        <f>SUM((L76+E76)*(1+F76))</f>
        <v>76.446500000000015</v>
      </c>
      <c r="N76" s="549">
        <f t="shared" si="12"/>
        <v>51.900000000000006</v>
      </c>
      <c r="O76" s="549">
        <f>SUM(E76+N76)*(1+F76)</f>
        <v>76.446500000000015</v>
      </c>
      <c r="P76" s="549">
        <f t="shared" si="13"/>
        <v>69.2</v>
      </c>
      <c r="Q76" s="549">
        <f>SUM((P76+E76)*(1+F76))</f>
        <v>93.746499999999997</v>
      </c>
      <c r="R76" s="52">
        <v>22.73</v>
      </c>
      <c r="S76" s="78">
        <v>5.2499999999999998E-2</v>
      </c>
      <c r="T76" s="78"/>
    </row>
    <row r="77" spans="1:20" ht="195">
      <c r="A77" s="424" t="s">
        <v>780</v>
      </c>
      <c r="B77" s="405" t="s">
        <v>908</v>
      </c>
      <c r="C77" s="552" t="s">
        <v>311</v>
      </c>
      <c r="D77" s="539">
        <v>34.35</v>
      </c>
      <c r="E77" s="539">
        <f>SUM(R77+(D77*S77))</f>
        <v>27.730499999999999</v>
      </c>
      <c r="F77" s="147"/>
      <c r="G77" s="539">
        <f t="shared" si="10"/>
        <v>62.080500000000001</v>
      </c>
      <c r="H77" s="151"/>
      <c r="I77" s="151"/>
      <c r="J77" s="549">
        <f t="shared" si="24"/>
        <v>51.525000000000006</v>
      </c>
      <c r="K77" s="549">
        <f>SUM((J77+(R77+J77*S77)*(1+F77)))</f>
        <v>79.770750000000007</v>
      </c>
      <c r="L77" s="549">
        <f t="shared" si="11"/>
        <v>51.525000000000006</v>
      </c>
      <c r="M77" s="549">
        <f>SUM((L77+(R77+L77*S77)*(1+F77)))</f>
        <v>79.770750000000007</v>
      </c>
      <c r="N77" s="549">
        <f t="shared" si="12"/>
        <v>51.525000000000006</v>
      </c>
      <c r="O77" s="549">
        <f>SUM((R77+N77*S77)+N77)*(1+F77)</f>
        <v>79.770750000000007</v>
      </c>
      <c r="P77" s="549">
        <f t="shared" si="13"/>
        <v>68.7</v>
      </c>
      <c r="Q77" s="549">
        <f>SUM((P77+(R77+P77*S77)*(1+F77)))</f>
        <v>97.460999999999999</v>
      </c>
      <c r="R77" s="52">
        <v>26.7</v>
      </c>
      <c r="S77" s="78">
        <v>0.03</v>
      </c>
      <c r="T77" s="78"/>
    </row>
    <row r="78" spans="1:20" ht="150">
      <c r="A78" s="424" t="s">
        <v>779</v>
      </c>
      <c r="B78" s="405" t="s">
        <v>908</v>
      </c>
      <c r="C78" s="552" t="s">
        <v>310</v>
      </c>
      <c r="D78" s="550">
        <v>36.9</v>
      </c>
      <c r="E78" s="550">
        <f>SUM((D78*T78)+R78)+S78</f>
        <v>26.106999999999999</v>
      </c>
      <c r="F78" s="164"/>
      <c r="G78" s="539">
        <f t="shared" si="10"/>
        <v>63.006999999999998</v>
      </c>
      <c r="H78" s="166"/>
      <c r="I78" s="166"/>
      <c r="J78" s="549">
        <f t="shared" si="24"/>
        <v>55.349999999999994</v>
      </c>
      <c r="K78" s="551">
        <f>SUM((J78+(E78+(S78*1.5))*(1+F78)))</f>
        <v>91.131999999999991</v>
      </c>
      <c r="L78" s="549">
        <f t="shared" si="11"/>
        <v>55.349999999999994</v>
      </c>
      <c r="M78" s="551">
        <f>SUM((L78+(E78+(S78*1.5))*(1+F78)))</f>
        <v>91.131999999999991</v>
      </c>
      <c r="N78" s="551">
        <f t="shared" si="12"/>
        <v>55.349999999999994</v>
      </c>
      <c r="O78" s="551">
        <f>SUM(N78+(E78+(S78*1.5))*(1+F78))</f>
        <v>91.131999999999991</v>
      </c>
      <c r="P78" s="551">
        <f t="shared" si="13"/>
        <v>73.8</v>
      </c>
      <c r="Q78" s="551">
        <f>SUM((P78+(E78+(S78*2))*(1+F78)))</f>
        <v>112.80699999999999</v>
      </c>
      <c r="R78" s="82">
        <v>18.55</v>
      </c>
      <c r="S78" s="80">
        <v>6.45</v>
      </c>
      <c r="T78" s="80">
        <v>0.03</v>
      </c>
    </row>
    <row r="79" spans="1:20" ht="195">
      <c r="A79" s="424" t="s">
        <v>784</v>
      </c>
      <c r="B79" s="405" t="s">
        <v>936</v>
      </c>
      <c r="C79" s="552" t="s">
        <v>312</v>
      </c>
      <c r="D79" s="532">
        <v>37.75</v>
      </c>
      <c r="E79" s="532">
        <f>SUM((R79+(D79*S79)))</f>
        <v>25.052500000000002</v>
      </c>
      <c r="F79" s="147"/>
      <c r="G79" s="539">
        <f t="shared" si="10"/>
        <v>62.802500000000002</v>
      </c>
      <c r="H79" s="151"/>
      <c r="I79" s="151"/>
      <c r="J79" s="549">
        <f t="shared" si="24"/>
        <v>56.625</v>
      </c>
      <c r="K79" s="549">
        <f>SUM((J79+(J79*S79+R79)*(1+F79)))</f>
        <v>82.243750000000006</v>
      </c>
      <c r="L79" s="549">
        <f t="shared" si="11"/>
        <v>56.625</v>
      </c>
      <c r="M79" s="549">
        <f>SUM((L79+(L79*S79+R79)*(1+F79)))</f>
        <v>82.243750000000006</v>
      </c>
      <c r="N79" s="549">
        <f t="shared" si="12"/>
        <v>56.625</v>
      </c>
      <c r="O79" s="549">
        <f>SUM(N79+(N79*S79+R79)*(1+F79))</f>
        <v>82.243750000000006</v>
      </c>
      <c r="P79" s="549">
        <f t="shared" si="13"/>
        <v>75.5</v>
      </c>
      <c r="Q79" s="549">
        <f>SUM((P79+(P79*S79+R79)*(1+F79)))</f>
        <v>101.685</v>
      </c>
      <c r="R79" s="52">
        <v>23.92</v>
      </c>
      <c r="S79" s="78">
        <v>0.03</v>
      </c>
      <c r="T79" s="78"/>
    </row>
    <row r="80" spans="1:20" ht="150">
      <c r="A80" s="424" t="s">
        <v>785</v>
      </c>
      <c r="B80" s="405" t="s">
        <v>936</v>
      </c>
      <c r="C80" s="496" t="s">
        <v>263</v>
      </c>
      <c r="D80" s="532">
        <v>34.1</v>
      </c>
      <c r="E80" s="532">
        <f>SUM((R80+(D80*S80)))</f>
        <v>22.593</v>
      </c>
      <c r="F80" s="147"/>
      <c r="G80" s="539">
        <f t="shared" si="10"/>
        <v>56.692999999999998</v>
      </c>
      <c r="H80" s="151"/>
      <c r="I80" s="151"/>
      <c r="J80" s="549">
        <f t="shared" si="24"/>
        <v>51.150000000000006</v>
      </c>
      <c r="K80" s="549">
        <f>SUM((J80+E80)*(1+F80))</f>
        <v>73.743000000000009</v>
      </c>
      <c r="L80" s="549">
        <f t="shared" si="11"/>
        <v>51.150000000000006</v>
      </c>
      <c r="M80" s="549">
        <f t="shared" ref="M80:M89" si="25">SUM((L80+E80)*(1+F80))</f>
        <v>73.743000000000009</v>
      </c>
      <c r="N80" s="549">
        <f t="shared" si="12"/>
        <v>51.150000000000006</v>
      </c>
      <c r="O80" s="549">
        <f>SUM(E80+N80)*(1+F80)</f>
        <v>73.743000000000009</v>
      </c>
      <c r="P80" s="549">
        <f t="shared" si="13"/>
        <v>68.2</v>
      </c>
      <c r="Q80" s="549">
        <f>SUM((P80+E80)*(1+F80))</f>
        <v>90.793000000000006</v>
      </c>
      <c r="R80" s="52">
        <v>21.57</v>
      </c>
      <c r="S80" s="78">
        <v>0.03</v>
      </c>
      <c r="T80" s="78"/>
    </row>
    <row r="81" spans="1:20" ht="120">
      <c r="A81" s="424" t="s">
        <v>786</v>
      </c>
      <c r="B81" s="405" t="s">
        <v>936</v>
      </c>
      <c r="C81" s="496" t="s">
        <v>266</v>
      </c>
      <c r="D81" s="532">
        <v>33</v>
      </c>
      <c r="E81" s="532">
        <f>SUM((D81*S81)+R81)</f>
        <v>27.439999999999998</v>
      </c>
      <c r="F81" s="147"/>
      <c r="G81" s="539">
        <f t="shared" si="10"/>
        <v>60.44</v>
      </c>
      <c r="H81" s="151"/>
      <c r="I81" s="151"/>
      <c r="J81" s="549">
        <f t="shared" si="24"/>
        <v>49.5</v>
      </c>
      <c r="K81" s="549">
        <f>SUM((J81+(J81*S81+R81)*(1+F81)))</f>
        <v>77.435000000000002</v>
      </c>
      <c r="L81" s="549">
        <f t="shared" si="11"/>
        <v>49.5</v>
      </c>
      <c r="M81" s="549">
        <f>SUM((L81+(L81*S81+R81)*(1+F81)))</f>
        <v>77.435000000000002</v>
      </c>
      <c r="N81" s="549">
        <f t="shared" si="12"/>
        <v>49.5</v>
      </c>
      <c r="O81" s="549">
        <f>SUM(N81+(N81*S81+R81)*(1+F81))</f>
        <v>77.435000000000002</v>
      </c>
      <c r="P81" s="549">
        <f t="shared" si="13"/>
        <v>66</v>
      </c>
      <c r="Q81" s="549">
        <f>SUM((P81+(P81*S81+R81)*(1+F81)))</f>
        <v>94.43</v>
      </c>
      <c r="R81" s="90">
        <v>26.45</v>
      </c>
      <c r="S81" s="78">
        <v>0.03</v>
      </c>
      <c r="T81" s="78"/>
    </row>
    <row r="82" spans="1:20" ht="150">
      <c r="A82" s="424" t="s">
        <v>787</v>
      </c>
      <c r="B82" s="405" t="s">
        <v>936</v>
      </c>
      <c r="C82" s="496" t="s">
        <v>263</v>
      </c>
      <c r="D82" s="532">
        <v>34.6</v>
      </c>
      <c r="E82" s="532">
        <f>SUM((D82*S82)+R82)</f>
        <v>24.546500000000002</v>
      </c>
      <c r="F82" s="147"/>
      <c r="G82" s="539">
        <f t="shared" ref="G82:G97" si="26">SUM(D82:E82)*(1+F82)</f>
        <v>59.146500000000003</v>
      </c>
      <c r="H82" s="151"/>
      <c r="I82" s="151"/>
      <c r="J82" s="549">
        <f t="shared" si="24"/>
        <v>51.900000000000006</v>
      </c>
      <c r="K82" s="549">
        <f>SUM((J82+E82)*(1+F82))</f>
        <v>76.446500000000015</v>
      </c>
      <c r="L82" s="549">
        <f t="shared" ref="L82:L97" si="27">SUM(D82*1.5)</f>
        <v>51.900000000000006</v>
      </c>
      <c r="M82" s="549">
        <f t="shared" si="25"/>
        <v>76.446500000000015</v>
      </c>
      <c r="N82" s="549">
        <f t="shared" ref="N82:N90" si="28">SUM(D82*1.5)</f>
        <v>51.900000000000006</v>
      </c>
      <c r="O82" s="549">
        <f>SUM(E82+N82)*(1+F82)</f>
        <v>76.446500000000015</v>
      </c>
      <c r="P82" s="549">
        <f t="shared" ref="P82:P97" si="29">SUM(D82*2)</f>
        <v>69.2</v>
      </c>
      <c r="Q82" s="549">
        <f>SUM((P82+E82)*(1+F82))</f>
        <v>93.746499999999997</v>
      </c>
      <c r="R82" s="52">
        <v>22.73</v>
      </c>
      <c r="S82" s="78">
        <v>5.2499999999999998E-2</v>
      </c>
      <c r="T82" s="78"/>
    </row>
    <row r="83" spans="1:20" ht="195">
      <c r="A83" s="424" t="s">
        <v>788</v>
      </c>
      <c r="B83" s="405" t="s">
        <v>936</v>
      </c>
      <c r="C83" s="552" t="s">
        <v>311</v>
      </c>
      <c r="D83" s="539">
        <v>34.35</v>
      </c>
      <c r="E83" s="539">
        <f>SUM(R83+(D83*S83))</f>
        <v>27.730499999999999</v>
      </c>
      <c r="F83" s="147"/>
      <c r="G83" s="539">
        <f t="shared" si="26"/>
        <v>62.080500000000001</v>
      </c>
      <c r="H83" s="151"/>
      <c r="I83" s="151"/>
      <c r="J83" s="549">
        <f t="shared" si="24"/>
        <v>51.525000000000006</v>
      </c>
      <c r="K83" s="549">
        <f>SUM((J83+(R83+J83*S83)*(1+F83)))</f>
        <v>79.770750000000007</v>
      </c>
      <c r="L83" s="549">
        <f t="shared" si="27"/>
        <v>51.525000000000006</v>
      </c>
      <c r="M83" s="549">
        <f>SUM((L83+(R83+L83*S83)*(1+F83)))</f>
        <v>79.770750000000007</v>
      </c>
      <c r="N83" s="549">
        <f t="shared" si="28"/>
        <v>51.525000000000006</v>
      </c>
      <c r="O83" s="549">
        <f>SUM((R83+N83*S83)+N83)*(1+F83)</f>
        <v>79.770750000000007</v>
      </c>
      <c r="P83" s="549">
        <f t="shared" si="29"/>
        <v>68.7</v>
      </c>
      <c r="Q83" s="549">
        <f>SUM((P83+(R83+P83*S83)*(1+F83)))</f>
        <v>97.460999999999999</v>
      </c>
      <c r="R83" s="52">
        <v>26.7</v>
      </c>
      <c r="S83" s="78">
        <v>0.03</v>
      </c>
      <c r="T83" s="78"/>
    </row>
    <row r="84" spans="1:20" ht="150">
      <c r="A84" s="424" t="s">
        <v>789</v>
      </c>
      <c r="B84" s="405" t="s">
        <v>936</v>
      </c>
      <c r="C84" s="552" t="s">
        <v>310</v>
      </c>
      <c r="D84" s="550">
        <v>36.9</v>
      </c>
      <c r="E84" s="550">
        <f>SUM((D84*T84)+R84)+S84</f>
        <v>26.106999999999999</v>
      </c>
      <c r="F84" s="164"/>
      <c r="G84" s="539">
        <f t="shared" si="26"/>
        <v>63.006999999999998</v>
      </c>
      <c r="H84" s="166"/>
      <c r="I84" s="166"/>
      <c r="J84" s="549">
        <f t="shared" si="24"/>
        <v>55.349999999999994</v>
      </c>
      <c r="K84" s="551">
        <f>SUM((J84+(E84+(S84*1.5))*(1+F84)))</f>
        <v>91.131999999999991</v>
      </c>
      <c r="L84" s="549">
        <f t="shared" si="27"/>
        <v>55.349999999999994</v>
      </c>
      <c r="M84" s="551">
        <f>SUM((L84+(E84+(S84*1.5))*(1+F84)))</f>
        <v>91.131999999999991</v>
      </c>
      <c r="N84" s="551">
        <f>SUM(D84*1.5)</f>
        <v>55.349999999999994</v>
      </c>
      <c r="O84" s="551">
        <f>SUM(N84+(E84+(S84*1.5))*(1+F84))</f>
        <v>91.131999999999991</v>
      </c>
      <c r="P84" s="551">
        <f t="shared" si="29"/>
        <v>73.8</v>
      </c>
      <c r="Q84" s="551">
        <f>SUM((P84+(E84+(S84*2))*(1+F84)))</f>
        <v>112.80699999999999</v>
      </c>
      <c r="R84" s="82">
        <v>18.55</v>
      </c>
      <c r="S84" s="80">
        <v>6.45</v>
      </c>
      <c r="T84" s="80">
        <v>0.03</v>
      </c>
    </row>
    <row r="85" spans="1:20" ht="195">
      <c r="A85" s="552" t="s">
        <v>331</v>
      </c>
      <c r="B85" s="405" t="s">
        <v>821</v>
      </c>
      <c r="C85" s="552" t="s">
        <v>312</v>
      </c>
      <c r="D85" s="532">
        <v>37.75</v>
      </c>
      <c r="E85" s="532">
        <f>SUM((R85+(D85*S85)))</f>
        <v>25.052500000000002</v>
      </c>
      <c r="F85" s="147"/>
      <c r="G85" s="539">
        <f t="shared" si="26"/>
        <v>62.802500000000002</v>
      </c>
      <c r="H85" s="151"/>
      <c r="I85" s="151"/>
      <c r="J85" s="549">
        <f t="shared" si="24"/>
        <v>56.625</v>
      </c>
      <c r="K85" s="549">
        <f>SUM((J85+(J85*S85+R85)*(1+F85)))</f>
        <v>82.243750000000006</v>
      </c>
      <c r="L85" s="549">
        <f t="shared" si="27"/>
        <v>56.625</v>
      </c>
      <c r="M85" s="549">
        <f>SUM((L85+(L85*S85+R85)*(1+F85)))</f>
        <v>82.243750000000006</v>
      </c>
      <c r="N85" s="549">
        <f>SUM(D85*1.5)</f>
        <v>56.625</v>
      </c>
      <c r="O85" s="549">
        <f>SUM(N85+(N85*S85+R85)*(1+F85))</f>
        <v>82.243750000000006</v>
      </c>
      <c r="P85" s="549">
        <f t="shared" si="29"/>
        <v>75.5</v>
      </c>
      <c r="Q85" s="549">
        <f>SUM((P85+(P85*S85+R85)*(1+F85)))</f>
        <v>101.685</v>
      </c>
      <c r="R85" s="52">
        <v>23.92</v>
      </c>
      <c r="S85" s="78">
        <v>0.03</v>
      </c>
      <c r="T85" s="78"/>
    </row>
    <row r="86" spans="1:20" ht="165">
      <c r="A86" s="552" t="s">
        <v>332</v>
      </c>
      <c r="B86" s="405" t="s">
        <v>821</v>
      </c>
      <c r="C86" s="496" t="s">
        <v>263</v>
      </c>
      <c r="D86" s="532">
        <v>34.1</v>
      </c>
      <c r="E86" s="532">
        <f>SUM((R86+(D86*S86)))</f>
        <v>22.593</v>
      </c>
      <c r="F86" s="147"/>
      <c r="G86" s="539">
        <f t="shared" si="26"/>
        <v>56.692999999999998</v>
      </c>
      <c r="H86" s="151"/>
      <c r="I86" s="151"/>
      <c r="J86" s="549">
        <f t="shared" si="24"/>
        <v>51.150000000000006</v>
      </c>
      <c r="K86" s="549">
        <f>SUM((J86+E86)*(1+F86))</f>
        <v>73.743000000000009</v>
      </c>
      <c r="L86" s="549">
        <f t="shared" si="27"/>
        <v>51.150000000000006</v>
      </c>
      <c r="M86" s="549">
        <f t="shared" si="25"/>
        <v>73.743000000000009</v>
      </c>
      <c r="N86" s="549">
        <f>SUM(D86*1.5)</f>
        <v>51.150000000000006</v>
      </c>
      <c r="O86" s="549">
        <f>SUM(E86+N86)*(1+F86)</f>
        <v>73.743000000000009</v>
      </c>
      <c r="P86" s="549">
        <f t="shared" si="29"/>
        <v>68.2</v>
      </c>
      <c r="Q86" s="549">
        <f>SUM((P86+E86)*(1+F86))</f>
        <v>90.793000000000006</v>
      </c>
      <c r="R86" s="52">
        <v>21.57</v>
      </c>
      <c r="S86" s="78">
        <v>0.03</v>
      </c>
      <c r="T86" s="78"/>
    </row>
    <row r="87" spans="1:20" ht="135">
      <c r="A87" s="552" t="s">
        <v>333</v>
      </c>
      <c r="B87" s="405" t="s">
        <v>821</v>
      </c>
      <c r="C87" s="496" t="s">
        <v>266</v>
      </c>
      <c r="D87" s="532">
        <v>33</v>
      </c>
      <c r="E87" s="532">
        <f>SUM((D87*S87)+R87)</f>
        <v>27.439999999999998</v>
      </c>
      <c r="F87" s="147"/>
      <c r="G87" s="539">
        <f t="shared" si="26"/>
        <v>60.44</v>
      </c>
      <c r="H87" s="151"/>
      <c r="I87" s="151"/>
      <c r="J87" s="549">
        <f t="shared" si="24"/>
        <v>49.5</v>
      </c>
      <c r="K87" s="549">
        <f>SUM((J87+(J87*S87+R87)*(1+F87)))</f>
        <v>77.435000000000002</v>
      </c>
      <c r="L87" s="549">
        <f t="shared" si="27"/>
        <v>49.5</v>
      </c>
      <c r="M87" s="549">
        <f>SUM((L87+(L87*S87+R87)*(1+F87)))</f>
        <v>77.435000000000002</v>
      </c>
      <c r="N87" s="549">
        <f>SUM(D87*1.5)</f>
        <v>49.5</v>
      </c>
      <c r="O87" s="549">
        <f>SUM(N87+(N87*S87+R87)*(1+F87))</f>
        <v>77.435000000000002</v>
      </c>
      <c r="P87" s="549">
        <f t="shared" si="29"/>
        <v>66</v>
      </c>
      <c r="Q87" s="549">
        <f>SUM((P87+(P87*S87+R87)*(1+F87)))</f>
        <v>94.43</v>
      </c>
      <c r="R87" s="90">
        <v>26.45</v>
      </c>
      <c r="S87" s="78">
        <v>0.03</v>
      </c>
      <c r="T87" s="78"/>
    </row>
    <row r="88" spans="1:20" ht="195">
      <c r="A88" s="552" t="s">
        <v>331</v>
      </c>
      <c r="B88" s="405" t="s">
        <v>821</v>
      </c>
      <c r="C88" s="552" t="s">
        <v>312</v>
      </c>
      <c r="D88" s="532">
        <v>37.75</v>
      </c>
      <c r="E88" s="532">
        <f>SUM((D88*S88)+R88)</f>
        <v>25.052500000000002</v>
      </c>
      <c r="F88" s="147"/>
      <c r="G88" s="539">
        <f t="shared" si="26"/>
        <v>62.802500000000002</v>
      </c>
      <c r="H88" s="151"/>
      <c r="I88" s="151"/>
      <c r="J88" s="549">
        <f t="shared" si="24"/>
        <v>56.625</v>
      </c>
      <c r="K88" s="549">
        <f>SUM((J88+E88)*(1+F88))</f>
        <v>81.677500000000009</v>
      </c>
      <c r="L88" s="549">
        <f t="shared" si="27"/>
        <v>56.625</v>
      </c>
      <c r="M88" s="549">
        <f t="shared" si="25"/>
        <v>81.677500000000009</v>
      </c>
      <c r="N88" s="549">
        <f t="shared" si="28"/>
        <v>56.625</v>
      </c>
      <c r="O88" s="549">
        <f>SUM(E88+N88)*(1+F88)</f>
        <v>81.677500000000009</v>
      </c>
      <c r="P88" s="549">
        <f t="shared" si="29"/>
        <v>75.5</v>
      </c>
      <c r="Q88" s="549">
        <f>SUM((P88+E88)*(1+F88))</f>
        <v>100.55250000000001</v>
      </c>
      <c r="R88" s="52">
        <v>23.92</v>
      </c>
      <c r="S88" s="78">
        <v>0.03</v>
      </c>
      <c r="T88" s="78"/>
    </row>
    <row r="89" spans="1:20" ht="165">
      <c r="A89" s="552" t="s">
        <v>334</v>
      </c>
      <c r="B89" s="405" t="s">
        <v>821</v>
      </c>
      <c r="C89" s="496" t="s">
        <v>263</v>
      </c>
      <c r="D89" s="532">
        <v>34.6</v>
      </c>
      <c r="E89" s="532">
        <f>SUM((D89*S89)+R89)</f>
        <v>24.546500000000002</v>
      </c>
      <c r="F89" s="147"/>
      <c r="G89" s="539">
        <f t="shared" si="26"/>
        <v>59.146500000000003</v>
      </c>
      <c r="H89" s="151"/>
      <c r="I89" s="151"/>
      <c r="J89" s="549">
        <f t="shared" si="24"/>
        <v>51.900000000000006</v>
      </c>
      <c r="K89" s="549">
        <f>SUM((J89+E89)*(1+F89))</f>
        <v>76.446500000000015</v>
      </c>
      <c r="L89" s="549">
        <f t="shared" si="27"/>
        <v>51.900000000000006</v>
      </c>
      <c r="M89" s="549">
        <f t="shared" si="25"/>
        <v>76.446500000000015</v>
      </c>
      <c r="N89" s="549">
        <f t="shared" si="28"/>
        <v>51.900000000000006</v>
      </c>
      <c r="O89" s="549">
        <f>SUM(E89+N89)*(1+F89)</f>
        <v>76.446500000000015</v>
      </c>
      <c r="P89" s="549">
        <f t="shared" si="29"/>
        <v>69.2</v>
      </c>
      <c r="Q89" s="549">
        <f>SUM((P89+E89)*(1+F89))</f>
        <v>93.746499999999997</v>
      </c>
      <c r="R89" s="52">
        <v>22.73</v>
      </c>
      <c r="S89" s="78">
        <v>5.2499999999999998E-2</v>
      </c>
      <c r="T89" s="78"/>
    </row>
    <row r="90" spans="1:20" ht="195">
      <c r="A90" s="552" t="s">
        <v>335</v>
      </c>
      <c r="B90" s="405" t="s">
        <v>821</v>
      </c>
      <c r="C90" s="552" t="s">
        <v>311</v>
      </c>
      <c r="D90" s="539">
        <v>34.35</v>
      </c>
      <c r="E90" s="539">
        <f>SUM(R90+(D90*S90))</f>
        <v>27.730499999999999</v>
      </c>
      <c r="F90" s="147"/>
      <c r="G90" s="539">
        <f t="shared" si="26"/>
        <v>62.080500000000001</v>
      </c>
      <c r="H90" s="151"/>
      <c r="I90" s="151"/>
      <c r="J90" s="549">
        <f t="shared" si="24"/>
        <v>51.525000000000006</v>
      </c>
      <c r="K90" s="549">
        <f>SUM((J90+(R90+J90*S90)*(1+F90)))</f>
        <v>79.770750000000007</v>
      </c>
      <c r="L90" s="549">
        <f t="shared" si="27"/>
        <v>51.525000000000006</v>
      </c>
      <c r="M90" s="549">
        <f>SUM((L90+(R90+L90*S90)*(1+F90)))</f>
        <v>79.770750000000007</v>
      </c>
      <c r="N90" s="549">
        <f t="shared" si="28"/>
        <v>51.525000000000006</v>
      </c>
      <c r="O90" s="549">
        <f>SUM((R90+N90*S90)+N90)*(1+F90)</f>
        <v>79.770750000000007</v>
      </c>
      <c r="P90" s="549">
        <f t="shared" si="29"/>
        <v>68.7</v>
      </c>
      <c r="Q90" s="549">
        <f>SUM((P90+(R90+P90*S90)*(1+F90)))</f>
        <v>97.460999999999999</v>
      </c>
      <c r="R90" s="52">
        <v>26.7</v>
      </c>
      <c r="S90" s="78">
        <v>0.03</v>
      </c>
      <c r="T90" s="78"/>
    </row>
    <row r="91" spans="1:20" ht="150">
      <c r="A91" s="552" t="s">
        <v>336</v>
      </c>
      <c r="B91" s="405" t="s">
        <v>821</v>
      </c>
      <c r="C91" s="552" t="s">
        <v>310</v>
      </c>
      <c r="D91" s="550">
        <v>36.9</v>
      </c>
      <c r="E91" s="550">
        <f>SUM((D91*T91)+R91)+S91</f>
        <v>26.106999999999999</v>
      </c>
      <c r="F91" s="164"/>
      <c r="G91" s="539">
        <f t="shared" si="26"/>
        <v>63.006999999999998</v>
      </c>
      <c r="H91" s="166"/>
      <c r="I91" s="166"/>
      <c r="J91" s="549">
        <f t="shared" si="24"/>
        <v>55.349999999999994</v>
      </c>
      <c r="K91" s="551">
        <f>SUM((J91+(E91+(S91*1.5))*(1+F91)))</f>
        <v>91.131999999999991</v>
      </c>
      <c r="L91" s="549">
        <f t="shared" si="27"/>
        <v>55.349999999999994</v>
      </c>
      <c r="M91" s="551">
        <f>SUM((L91+(E91+(S91*1.5))*(1+F91)))</f>
        <v>91.131999999999991</v>
      </c>
      <c r="N91" s="551">
        <f t="shared" ref="N91:N97" si="30">SUM(D91*1.5)</f>
        <v>55.349999999999994</v>
      </c>
      <c r="O91" s="551">
        <f>SUM(N91+(E91+(S91*1.5))*(1+F91))</f>
        <v>91.131999999999991</v>
      </c>
      <c r="P91" s="551">
        <f t="shared" si="29"/>
        <v>73.8</v>
      </c>
      <c r="Q91" s="551">
        <f>SUM((P91+(E91+(S91*2))*(1+F91)))</f>
        <v>112.80699999999999</v>
      </c>
      <c r="R91" s="82">
        <v>18.55</v>
      </c>
      <c r="S91" s="80">
        <v>6.45</v>
      </c>
      <c r="T91" s="80">
        <v>0.03</v>
      </c>
    </row>
    <row r="92" spans="1:20" ht="195">
      <c r="A92" s="502" t="s">
        <v>389</v>
      </c>
      <c r="B92" s="405" t="s">
        <v>822</v>
      </c>
      <c r="C92" s="499" t="s">
        <v>259</v>
      </c>
      <c r="D92" s="539">
        <v>54.56</v>
      </c>
      <c r="E92" s="539">
        <f>SUM(R92+(D92*S92))</f>
        <v>27.832799999999999</v>
      </c>
      <c r="F92" s="147"/>
      <c r="G92" s="539">
        <f t="shared" si="26"/>
        <v>82.392799999999994</v>
      </c>
      <c r="H92" s="151"/>
      <c r="I92" s="151"/>
      <c r="J92" s="549">
        <f t="shared" si="24"/>
        <v>81.84</v>
      </c>
      <c r="K92" s="549">
        <f>SUM((J92+(R92+(J92*S92))*(1+F92)))</f>
        <v>111.5142</v>
      </c>
      <c r="L92" s="549">
        <f t="shared" si="27"/>
        <v>81.84</v>
      </c>
      <c r="M92" s="551">
        <f>SUM((L92+(R92+(L92*S92))*(1+F92)))</f>
        <v>111.5142</v>
      </c>
      <c r="N92" s="551">
        <f t="shared" si="30"/>
        <v>81.84</v>
      </c>
      <c r="O92" s="551">
        <f>SUM(N92+(R92+(N92*S92))*(1+F92))</f>
        <v>111.5142</v>
      </c>
      <c r="P92" s="551">
        <f t="shared" si="29"/>
        <v>109.12</v>
      </c>
      <c r="Q92" s="551">
        <f>SUM((P92+(R92+(P92*S92))*(1+F92)))</f>
        <v>140.63560000000001</v>
      </c>
      <c r="R92" s="52">
        <v>24.15</v>
      </c>
      <c r="S92" s="78">
        <v>6.7500000000000004E-2</v>
      </c>
      <c r="T92" s="78"/>
    </row>
    <row r="93" spans="1:20" ht="300">
      <c r="A93" s="552" t="s">
        <v>337</v>
      </c>
      <c r="B93" s="479" t="s">
        <v>934</v>
      </c>
      <c r="C93" s="553" t="s">
        <v>342</v>
      </c>
      <c r="D93" s="532">
        <v>34.58</v>
      </c>
      <c r="E93" s="532">
        <v>22.68</v>
      </c>
      <c r="F93" s="164"/>
      <c r="G93" s="539">
        <f>SUM(D93:E93)*(1+F93)</f>
        <v>57.26</v>
      </c>
      <c r="H93" s="166"/>
      <c r="I93" s="166"/>
      <c r="J93" s="549">
        <f>SUM(D93*1.5)</f>
        <v>51.87</v>
      </c>
      <c r="K93" s="551">
        <f>SUM((J93+(E93)+(S93*1.5))*(1+F93))</f>
        <v>79.95</v>
      </c>
      <c r="L93" s="549">
        <f>SUM(D93*1.5)</f>
        <v>51.87</v>
      </c>
      <c r="M93" s="551">
        <f>SUM((L93+(R93+(S93*1.5)*(1+F93))))</f>
        <v>79.949999999999989</v>
      </c>
      <c r="N93" s="551">
        <f>SUM(D93*1.5)</f>
        <v>51.87</v>
      </c>
      <c r="O93" s="551">
        <f>SUM(N93+(R93+(S93*1.5)*(1+F93)))</f>
        <v>79.949999999999989</v>
      </c>
      <c r="P93" s="551">
        <f>SUM(D93*2)</f>
        <v>69.16</v>
      </c>
      <c r="Q93" s="551">
        <f>SUM((P93+(R93+(S93*2)*(1+F93))))</f>
        <v>99.039999999999992</v>
      </c>
      <c r="R93" s="82">
        <v>22.68</v>
      </c>
      <c r="S93" s="80">
        <v>3.6</v>
      </c>
      <c r="T93" s="78"/>
    </row>
    <row r="94" spans="1:20" ht="225">
      <c r="A94" s="518" t="s">
        <v>338</v>
      </c>
      <c r="B94" s="479" t="s">
        <v>934</v>
      </c>
      <c r="C94" s="553" t="s">
        <v>291</v>
      </c>
      <c r="D94" s="532">
        <v>34.51</v>
      </c>
      <c r="E94" s="539">
        <v>24.37</v>
      </c>
      <c r="F94" s="147"/>
      <c r="G94" s="539">
        <f t="shared" si="26"/>
        <v>58.879999999999995</v>
      </c>
      <c r="H94" s="151"/>
      <c r="I94" s="151"/>
      <c r="J94" s="549">
        <f t="shared" si="24"/>
        <v>51.765000000000001</v>
      </c>
      <c r="K94" s="549">
        <f>SUM((J94+E94)*(1+F94))</f>
        <v>76.135000000000005</v>
      </c>
      <c r="L94" s="549">
        <f t="shared" si="27"/>
        <v>51.765000000000001</v>
      </c>
      <c r="M94" s="549">
        <f>SUM((L94+E94)*(1+F94))</f>
        <v>76.135000000000005</v>
      </c>
      <c r="N94" s="549">
        <f t="shared" si="30"/>
        <v>51.765000000000001</v>
      </c>
      <c r="O94" s="549">
        <f>SUM(E94+N94)*(1+F94)</f>
        <v>76.135000000000005</v>
      </c>
      <c r="P94" s="549">
        <f t="shared" si="29"/>
        <v>69.02</v>
      </c>
      <c r="Q94" s="549">
        <f>SUM((P94+E94)*(1+F94))</f>
        <v>93.39</v>
      </c>
      <c r="R94" s="52"/>
      <c r="S94" s="78"/>
      <c r="T94" s="78"/>
    </row>
    <row r="95" spans="1:20" ht="225">
      <c r="A95" s="518" t="s">
        <v>339</v>
      </c>
      <c r="B95" s="479" t="s">
        <v>934</v>
      </c>
      <c r="C95" s="553" t="s">
        <v>294</v>
      </c>
      <c r="D95" s="532">
        <v>36.08</v>
      </c>
      <c r="E95" s="532">
        <v>27.14</v>
      </c>
      <c r="F95" s="147"/>
      <c r="G95" s="539">
        <f t="shared" si="26"/>
        <v>63.22</v>
      </c>
      <c r="H95" s="151"/>
      <c r="I95" s="151"/>
      <c r="J95" s="549">
        <f t="shared" si="24"/>
        <v>54.12</v>
      </c>
      <c r="K95" s="549">
        <f>SUM((J95+E95)*(1+F95))</f>
        <v>81.259999999999991</v>
      </c>
      <c r="L95" s="549">
        <f t="shared" si="27"/>
        <v>54.12</v>
      </c>
      <c r="M95" s="549">
        <f>SUM((L95+E95)*(1+F95))</f>
        <v>81.259999999999991</v>
      </c>
      <c r="N95" s="549">
        <f t="shared" si="30"/>
        <v>54.12</v>
      </c>
      <c r="O95" s="549">
        <f>SUM(E95+N95)*(1+F95)</f>
        <v>81.259999999999991</v>
      </c>
      <c r="P95" s="549">
        <f t="shared" si="29"/>
        <v>72.16</v>
      </c>
      <c r="Q95" s="549">
        <f>SUM((P95+E95)*(1+F95))</f>
        <v>99.3</v>
      </c>
      <c r="R95" s="52"/>
      <c r="S95" s="78"/>
      <c r="T95" s="78"/>
    </row>
    <row r="96" spans="1:20" ht="225">
      <c r="A96" s="518" t="s">
        <v>340</v>
      </c>
      <c r="B96" s="479" t="s">
        <v>934</v>
      </c>
      <c r="C96" s="553" t="s">
        <v>343</v>
      </c>
      <c r="D96" s="532">
        <v>33.85</v>
      </c>
      <c r="E96" s="532">
        <v>22.76</v>
      </c>
      <c r="F96" s="147"/>
      <c r="G96" s="539">
        <f t="shared" si="26"/>
        <v>56.61</v>
      </c>
      <c r="H96" s="151"/>
      <c r="I96" s="151"/>
      <c r="J96" s="549">
        <f t="shared" si="24"/>
        <v>50.775000000000006</v>
      </c>
      <c r="K96" s="549">
        <f>SUM((J96+E96)*(1+F96))</f>
        <v>73.535000000000011</v>
      </c>
      <c r="L96" s="549">
        <f t="shared" si="27"/>
        <v>50.775000000000006</v>
      </c>
      <c r="M96" s="551">
        <f>SUM((L96+H96)*(1+F96))</f>
        <v>50.775000000000006</v>
      </c>
      <c r="N96" s="551">
        <f t="shared" si="30"/>
        <v>50.775000000000006</v>
      </c>
      <c r="O96" s="551">
        <f>SUM(I96+N96)*(1+F96)</f>
        <v>50.775000000000006</v>
      </c>
      <c r="P96" s="551">
        <f t="shared" si="29"/>
        <v>67.7</v>
      </c>
      <c r="Q96" s="551">
        <f>SUM((P96+E96)*(1+F96))</f>
        <v>90.460000000000008</v>
      </c>
      <c r="R96" s="52"/>
      <c r="S96" s="78"/>
      <c r="T96" s="78"/>
    </row>
    <row r="97" spans="1:20" ht="225">
      <c r="A97" s="553" t="s">
        <v>341</v>
      </c>
      <c r="B97" s="479" t="s">
        <v>902</v>
      </c>
      <c r="C97" s="553" t="s">
        <v>250</v>
      </c>
      <c r="D97" s="539">
        <v>34.909999999999997</v>
      </c>
      <c r="E97" s="539">
        <v>23.69</v>
      </c>
      <c r="F97" s="147"/>
      <c r="G97" s="539">
        <f t="shared" si="26"/>
        <v>58.599999999999994</v>
      </c>
      <c r="H97" s="151"/>
      <c r="I97" s="151"/>
      <c r="J97" s="549">
        <f t="shared" si="24"/>
        <v>52.364999999999995</v>
      </c>
      <c r="K97" s="549">
        <f>SUM((J97+E97)*(1+F97))</f>
        <v>76.054999999999993</v>
      </c>
      <c r="L97" s="549">
        <f t="shared" si="27"/>
        <v>52.364999999999995</v>
      </c>
      <c r="M97" s="549">
        <f>SUM((L97+E97)*(1+F97))</f>
        <v>76.054999999999993</v>
      </c>
      <c r="N97" s="549">
        <f t="shared" si="30"/>
        <v>52.364999999999995</v>
      </c>
      <c r="O97" s="549">
        <f>SUM(E97+N97)*(1+F97)</f>
        <v>76.054999999999993</v>
      </c>
      <c r="P97" s="549">
        <f t="shared" si="29"/>
        <v>69.819999999999993</v>
      </c>
      <c r="Q97" s="549">
        <f>SUM((P97+E97)*(1+F97))</f>
        <v>93.509999999999991</v>
      </c>
      <c r="R97" s="52"/>
      <c r="S97" s="78"/>
      <c r="T97" s="78"/>
    </row>
    <row r="98" spans="1:20" s="49" customFormat="1" ht="64.5">
      <c r="A98" s="432" t="s">
        <v>65</v>
      </c>
      <c r="B98" s="402" t="s">
        <v>830</v>
      </c>
      <c r="C98" s="520"/>
      <c r="D98" s="433"/>
      <c r="E98" s="433"/>
      <c r="F98" s="452"/>
      <c r="G98" s="157"/>
      <c r="H98" s="151"/>
      <c r="I98" s="151"/>
      <c r="J98" s="433"/>
      <c r="K98" s="391">
        <f>SUM(G98*1.5)</f>
        <v>0</v>
      </c>
      <c r="L98" s="444"/>
      <c r="M98" s="391">
        <f>SUM(G98*1.5)</f>
        <v>0</v>
      </c>
      <c r="N98" s="444"/>
      <c r="O98" s="391">
        <f>SUM(G98*1.5)</f>
        <v>0</v>
      </c>
      <c r="P98" s="444"/>
      <c r="Q98" s="391">
        <f>SUM(G98*2)</f>
        <v>0</v>
      </c>
      <c r="R98" s="50"/>
      <c r="S98" s="81"/>
      <c r="T98" s="81"/>
    </row>
    <row r="99" spans="1:20" s="49" customFormat="1" ht="153.75">
      <c r="A99" s="434" t="s">
        <v>61</v>
      </c>
      <c r="B99" s="402" t="s">
        <v>828</v>
      </c>
      <c r="C99" s="520"/>
      <c r="D99" s="433"/>
      <c r="E99" s="433"/>
      <c r="F99" s="452"/>
      <c r="G99" s="157"/>
      <c r="H99" s="151"/>
      <c r="I99" s="151"/>
      <c r="J99" s="433"/>
      <c r="K99" s="391">
        <f t="shared" ref="K99:K106" si="31">SUM(G99*1.5)</f>
        <v>0</v>
      </c>
      <c r="L99" s="444"/>
      <c r="M99" s="391">
        <f t="shared" ref="M99:M106" si="32">SUM(G99*1.5)</f>
        <v>0</v>
      </c>
      <c r="N99" s="444"/>
      <c r="O99" s="391">
        <f t="shared" ref="O99:O106" si="33">SUM(G99*1.5)</f>
        <v>0</v>
      </c>
      <c r="P99" s="444"/>
      <c r="Q99" s="391">
        <f t="shared" ref="Q99:Q106" si="34">SUM(G99*2)</f>
        <v>0</v>
      </c>
      <c r="R99" s="50"/>
      <c r="S99" s="81"/>
      <c r="T99" s="81"/>
    </row>
    <row r="100" spans="1:20" s="49" customFormat="1" ht="64.5">
      <c r="A100" s="432" t="s">
        <v>62</v>
      </c>
      <c r="B100" s="402" t="s">
        <v>827</v>
      </c>
      <c r="C100" s="520"/>
      <c r="D100" s="433"/>
      <c r="E100" s="433"/>
      <c r="F100" s="452"/>
      <c r="G100" s="157"/>
      <c r="H100" s="151"/>
      <c r="I100" s="151"/>
      <c r="J100" s="433"/>
      <c r="K100" s="391">
        <f t="shared" si="31"/>
        <v>0</v>
      </c>
      <c r="L100" s="444"/>
      <c r="M100" s="391">
        <f t="shared" si="32"/>
        <v>0</v>
      </c>
      <c r="N100" s="444"/>
      <c r="O100" s="391">
        <f t="shared" si="33"/>
        <v>0</v>
      </c>
      <c r="P100" s="444"/>
      <c r="Q100" s="391">
        <f t="shared" si="34"/>
        <v>0</v>
      </c>
      <c r="R100" s="50"/>
      <c r="S100" s="81"/>
      <c r="T100" s="81"/>
    </row>
    <row r="101" spans="1:20" s="49" customFormat="1" ht="102.75">
      <c r="A101" s="485" t="s">
        <v>98</v>
      </c>
      <c r="B101" s="414" t="s">
        <v>826</v>
      </c>
      <c r="C101" s="520"/>
      <c r="D101" s="433"/>
      <c r="E101" s="433"/>
      <c r="F101" s="452"/>
      <c r="G101" s="157"/>
      <c r="H101" s="151"/>
      <c r="I101" s="151"/>
      <c r="J101" s="433"/>
      <c r="K101" s="391">
        <f t="shared" si="31"/>
        <v>0</v>
      </c>
      <c r="L101" s="444"/>
      <c r="M101" s="391">
        <f t="shared" si="32"/>
        <v>0</v>
      </c>
      <c r="N101" s="444"/>
      <c r="O101" s="391">
        <f t="shared" si="33"/>
        <v>0</v>
      </c>
      <c r="P101" s="444"/>
      <c r="Q101" s="391">
        <f t="shared" si="34"/>
        <v>0</v>
      </c>
      <c r="R101" s="50"/>
      <c r="S101" s="81"/>
      <c r="T101" s="81"/>
    </row>
    <row r="102" spans="1:20" s="49" customFormat="1" ht="129" thickBot="1">
      <c r="A102" s="486" t="s">
        <v>461</v>
      </c>
      <c r="B102" s="438" t="s">
        <v>825</v>
      </c>
      <c r="C102" s="535"/>
      <c r="D102" s="433"/>
      <c r="E102" s="433"/>
      <c r="F102" s="452"/>
      <c r="G102" s="157"/>
      <c r="H102" s="151"/>
      <c r="I102" s="151"/>
      <c r="J102" s="433"/>
      <c r="K102" s="391">
        <f t="shared" si="31"/>
        <v>0</v>
      </c>
      <c r="L102" s="444"/>
      <c r="M102" s="391">
        <f t="shared" si="32"/>
        <v>0</v>
      </c>
      <c r="N102" s="444"/>
      <c r="O102" s="391">
        <f t="shared" si="33"/>
        <v>0</v>
      </c>
      <c r="P102" s="444"/>
      <c r="Q102" s="391">
        <f t="shared" si="34"/>
        <v>0</v>
      </c>
      <c r="R102" s="50"/>
      <c r="S102" s="81"/>
      <c r="T102" s="81"/>
    </row>
    <row r="103" spans="1:20" s="49" customFormat="1" ht="78" thickTop="1">
      <c r="A103" s="485" t="s">
        <v>99</v>
      </c>
      <c r="B103" s="422" t="s">
        <v>824</v>
      </c>
      <c r="C103" s="535"/>
      <c r="D103" s="433"/>
      <c r="E103" s="433"/>
      <c r="F103" s="452"/>
      <c r="G103" s="157"/>
      <c r="H103" s="151"/>
      <c r="I103" s="151"/>
      <c r="J103" s="433"/>
      <c r="K103" s="391">
        <f t="shared" si="31"/>
        <v>0</v>
      </c>
      <c r="L103" s="444"/>
      <c r="M103" s="391">
        <f t="shared" si="32"/>
        <v>0</v>
      </c>
      <c r="N103" s="444"/>
      <c r="O103" s="391">
        <f t="shared" si="33"/>
        <v>0</v>
      </c>
      <c r="P103" s="444"/>
      <c r="Q103" s="391">
        <f t="shared" si="34"/>
        <v>0</v>
      </c>
      <c r="R103" s="50"/>
      <c r="S103" s="81"/>
      <c r="T103" s="81"/>
    </row>
    <row r="104" spans="1:20" s="49" customFormat="1">
      <c r="A104" s="432" t="s">
        <v>64</v>
      </c>
      <c r="B104" s="200"/>
      <c r="C104" s="535"/>
      <c r="D104" s="433"/>
      <c r="E104" s="433"/>
      <c r="F104" s="452"/>
      <c r="G104" s="444"/>
      <c r="H104" s="433"/>
      <c r="I104" s="433"/>
      <c r="J104" s="433"/>
      <c r="K104" s="444"/>
      <c r="L104" s="444"/>
      <c r="M104" s="444"/>
      <c r="N104" s="444"/>
      <c r="O104" s="444"/>
      <c r="P104" s="444"/>
      <c r="Q104" s="444"/>
      <c r="R104" s="50"/>
      <c r="S104" s="81"/>
      <c r="T104" s="81"/>
    </row>
    <row r="105" spans="1:20" s="49" customFormat="1" ht="15.75" thickBot="1">
      <c r="A105" s="432" t="s">
        <v>63</v>
      </c>
      <c r="B105" s="203"/>
      <c r="C105" s="535"/>
      <c r="D105" s="433"/>
      <c r="E105" s="433"/>
      <c r="F105" s="452"/>
      <c r="G105" s="444"/>
      <c r="H105" s="433"/>
      <c r="I105" s="433"/>
      <c r="J105" s="433"/>
      <c r="K105" s="444"/>
      <c r="L105" s="444"/>
      <c r="M105" s="444"/>
      <c r="N105" s="444"/>
      <c r="O105" s="444"/>
      <c r="P105" s="444"/>
      <c r="Q105" s="444"/>
      <c r="R105" s="50"/>
      <c r="S105" s="81"/>
      <c r="T105" s="81"/>
    </row>
    <row r="106" spans="1:20" s="49" customFormat="1" ht="77.25">
      <c r="A106" s="485" t="s">
        <v>100</v>
      </c>
      <c r="B106" s="422" t="s">
        <v>823</v>
      </c>
      <c r="C106" s="535"/>
      <c r="D106" s="433"/>
      <c r="E106" s="433"/>
      <c r="F106" s="452"/>
      <c r="G106" s="157"/>
      <c r="H106" s="151"/>
      <c r="I106" s="151"/>
      <c r="J106" s="433"/>
      <c r="K106" s="391">
        <f t="shared" si="31"/>
        <v>0</v>
      </c>
      <c r="L106" s="444"/>
      <c r="M106" s="391">
        <f t="shared" si="32"/>
        <v>0</v>
      </c>
      <c r="N106" s="444"/>
      <c r="O106" s="391">
        <f t="shared" si="33"/>
        <v>0</v>
      </c>
      <c r="P106" s="444"/>
      <c r="Q106" s="391">
        <f t="shared" si="34"/>
        <v>0</v>
      </c>
      <c r="R106" s="50"/>
      <c r="S106" s="81"/>
      <c r="T106" s="81"/>
    </row>
    <row r="107" spans="1:20" s="49" customFormat="1">
      <c r="A107" s="432" t="s">
        <v>64</v>
      </c>
      <c r="B107" s="488"/>
      <c r="C107" s="433"/>
      <c r="D107" s="433"/>
      <c r="E107" s="433"/>
      <c r="F107" s="452"/>
      <c r="G107" s="444"/>
      <c r="H107" s="433"/>
      <c r="I107" s="433"/>
      <c r="J107" s="433"/>
      <c r="K107" s="444"/>
      <c r="L107" s="444"/>
      <c r="M107" s="444"/>
      <c r="N107" s="444"/>
      <c r="O107" s="444"/>
      <c r="P107" s="444"/>
      <c r="Q107" s="444"/>
      <c r="R107" s="50"/>
      <c r="S107" s="81"/>
      <c r="T107" s="81"/>
    </row>
    <row r="108" spans="1:20" s="49" customFormat="1">
      <c r="A108" s="432" t="s">
        <v>63</v>
      </c>
      <c r="B108" s="488"/>
      <c r="C108" s="433"/>
      <c r="D108" s="433"/>
      <c r="E108" s="433"/>
      <c r="F108" s="452"/>
      <c r="G108" s="444"/>
      <c r="H108" s="433"/>
      <c r="I108" s="433"/>
      <c r="J108" s="433"/>
      <c r="K108" s="444"/>
      <c r="L108" s="444"/>
      <c r="M108" s="444"/>
      <c r="N108" s="444"/>
      <c r="O108" s="444"/>
      <c r="P108" s="444"/>
      <c r="Q108" s="444"/>
      <c r="R108" s="50"/>
      <c r="S108" s="81"/>
      <c r="T108" s="81"/>
    </row>
  </sheetData>
  <sheetProtection algorithmName="SHA-512" hashValue="xiy0Upvc/0mHhlzq29Fx87GESAhkAKBReBKmZdw5WU0oMAI206vnHRwXiYH4EYD9tGx/FYZxi8NpFLxrTPwK1A==" saltValue="x1oSV3TGa/ZI5CEomYoIig==" spinCount="100000" sheet="1" objects="1" scenarios="1"/>
  <mergeCells count="2">
    <mergeCell ref="A1:E1"/>
    <mergeCell ref="A3:Q3"/>
  </mergeCells>
  <pageMargins left="0.2" right="0.2" top="0.75" bottom="0.75" header="0.3" footer="0.3"/>
  <pageSetup scale="31" orientation="landscape" r:id="rId1"/>
  <rowBreaks count="1" manualBreakCount="1">
    <brk id="1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92"/>
  <sheetViews>
    <sheetView tabSelected="1" view="pageBreakPreview" zoomScale="70" zoomScaleNormal="90" zoomScaleSheetLayoutView="70" workbookViewId="0">
      <selection activeCell="J80" sqref="J80"/>
    </sheetView>
  </sheetViews>
  <sheetFormatPr defaultColWidth="8.7109375" defaultRowHeight="15"/>
  <cols>
    <col min="1" max="1" width="55" style="57" customWidth="1"/>
    <col min="2" max="2" width="49.5703125" style="57" customWidth="1"/>
    <col min="3" max="3" width="48.28515625" style="73" customWidth="1"/>
    <col min="4" max="4" width="18.42578125" style="57" customWidth="1"/>
    <col min="5" max="5" width="18.7109375" style="57" customWidth="1"/>
    <col min="6" max="6" width="14.28515625" style="62" customWidth="1"/>
    <col min="7" max="7" width="15.28515625" style="58" bestFit="1" customWidth="1"/>
    <col min="8" max="8" width="19.7109375" style="49" customWidth="1"/>
    <col min="9" max="9" width="12.42578125" style="49" customWidth="1"/>
    <col min="10" max="10" width="15.28515625" style="58" bestFit="1" customWidth="1"/>
    <col min="11" max="11" width="16.7109375" style="58" customWidth="1"/>
    <col min="12" max="12" width="15.28515625" style="58" bestFit="1" customWidth="1"/>
    <col min="13" max="13" width="20.140625" style="58" bestFit="1" customWidth="1"/>
    <col min="14" max="14" width="14.85546875" style="58" bestFit="1" customWidth="1"/>
    <col min="15" max="15" width="13.85546875" style="58" bestFit="1" customWidth="1"/>
    <col min="16" max="16" width="17.42578125" style="58" bestFit="1" customWidth="1"/>
    <col min="17" max="17" width="18.85546875" style="58" bestFit="1" customWidth="1"/>
    <col min="18" max="18" width="12.42578125" style="49" hidden="1" customWidth="1"/>
    <col min="19" max="20" width="0" style="49" hidden="1" customWidth="1"/>
    <col min="21" max="16384" width="8.7109375" style="49"/>
  </cols>
  <sheetData>
    <row r="1" spans="1:20" ht="18.75">
      <c r="A1" s="554" t="s">
        <v>89</v>
      </c>
      <c r="B1" s="554"/>
      <c r="C1" s="554"/>
      <c r="D1" s="462"/>
      <c r="E1" s="462"/>
      <c r="F1" s="463"/>
      <c r="G1" s="466"/>
      <c r="H1" s="464"/>
      <c r="I1" s="464"/>
      <c r="J1" s="466"/>
      <c r="K1" s="466"/>
      <c r="L1" s="466"/>
      <c r="M1" s="466"/>
      <c r="N1" s="466"/>
      <c r="O1" s="466"/>
      <c r="P1" s="466"/>
      <c r="Q1" s="466"/>
    </row>
    <row r="2" spans="1:20" ht="18.75">
      <c r="A2" s="555"/>
      <c r="B2" s="468" t="s">
        <v>0</v>
      </c>
      <c r="C2" s="556" t="str">
        <f>'Cover Page'!C5:E5</f>
        <v>[Insert Bidder Name]</v>
      </c>
      <c r="D2" s="462"/>
      <c r="E2" s="462"/>
      <c r="F2" s="463"/>
      <c r="G2" s="466"/>
      <c r="H2" s="464"/>
      <c r="I2" s="464"/>
      <c r="J2" s="466"/>
      <c r="K2" s="466"/>
      <c r="L2" s="466"/>
      <c r="M2" s="466"/>
      <c r="N2" s="466"/>
      <c r="O2" s="466"/>
      <c r="P2" s="466"/>
      <c r="Q2" s="466"/>
    </row>
    <row r="3" spans="1:20" ht="65.25" customHeight="1">
      <c r="A3" s="392" t="s">
        <v>464</v>
      </c>
      <c r="B3" s="393"/>
      <c r="C3" s="393"/>
      <c r="D3" s="393"/>
      <c r="E3" s="393"/>
      <c r="F3" s="393"/>
      <c r="G3" s="393"/>
      <c r="H3" s="393"/>
      <c r="I3" s="393"/>
      <c r="J3" s="393"/>
      <c r="K3" s="393"/>
      <c r="L3" s="393"/>
      <c r="M3" s="393"/>
      <c r="N3" s="393"/>
      <c r="O3" s="393"/>
      <c r="P3" s="393"/>
      <c r="Q3" s="394"/>
    </row>
    <row r="4" spans="1:20" ht="82.5" customHeight="1">
      <c r="A4" s="495" t="s">
        <v>118</v>
      </c>
      <c r="B4" s="395" t="s">
        <v>82</v>
      </c>
      <c r="C4" s="396" t="s">
        <v>109</v>
      </c>
      <c r="D4" s="397">
        <v>51.75</v>
      </c>
      <c r="E4" s="397">
        <f>SUM((R4+(D4*S4)))</f>
        <v>33.54</v>
      </c>
      <c r="F4" s="470">
        <v>0.95</v>
      </c>
      <c r="G4" s="381">
        <f>SUM(D4:E4)*(1+F4)</f>
        <v>166.31549999999999</v>
      </c>
      <c r="H4" s="471" t="s">
        <v>120</v>
      </c>
      <c r="I4" s="383">
        <v>170.58</v>
      </c>
      <c r="J4" s="397">
        <f>SUM(D4*1.5)</f>
        <v>77.625</v>
      </c>
      <c r="K4" s="381">
        <f>SUM((J4+(R4+(J4*S4))*(1+F4)))</f>
        <v>151.101</v>
      </c>
      <c r="L4" s="381">
        <f>SUM(D4*1.5)</f>
        <v>77.625</v>
      </c>
      <c r="M4" s="381">
        <f>SUM((L4+(R4+(L4*S4))*(1+F4)))</f>
        <v>151.101</v>
      </c>
      <c r="N4" s="381">
        <f>SUM(D4*1.5)</f>
        <v>77.625</v>
      </c>
      <c r="O4" s="381">
        <f>SUM(N4+(R4+(N4*S4))*(1+F4))</f>
        <v>151.101</v>
      </c>
      <c r="P4" s="381">
        <f>SUM(D4*2)</f>
        <v>103.5</v>
      </c>
      <c r="Q4" s="381">
        <f>SUM((P4+(R4+(P4*S4))*(1+F4)))</f>
        <v>185.04899999999998</v>
      </c>
      <c r="R4" s="61">
        <v>25.26</v>
      </c>
      <c r="S4" s="61">
        <v>0.16</v>
      </c>
      <c r="T4" s="61"/>
    </row>
    <row r="5" spans="1:20" ht="60">
      <c r="A5" s="557" t="s">
        <v>47</v>
      </c>
      <c r="B5" s="557" t="s">
        <v>48</v>
      </c>
      <c r="C5" s="399" t="s">
        <v>112</v>
      </c>
      <c r="D5" s="558" t="s">
        <v>49</v>
      </c>
      <c r="E5" s="558" t="s">
        <v>50</v>
      </c>
      <c r="F5" s="559" t="s">
        <v>51</v>
      </c>
      <c r="G5" s="560" t="s">
        <v>69</v>
      </c>
      <c r="H5" s="560" t="s">
        <v>76</v>
      </c>
      <c r="I5" s="560" t="s">
        <v>77</v>
      </c>
      <c r="J5" s="561" t="s">
        <v>68</v>
      </c>
      <c r="K5" s="561" t="s">
        <v>67</v>
      </c>
      <c r="L5" s="561" t="s">
        <v>52</v>
      </c>
      <c r="M5" s="561" t="s">
        <v>53</v>
      </c>
      <c r="N5" s="561" t="s">
        <v>54</v>
      </c>
      <c r="O5" s="561" t="s">
        <v>55</v>
      </c>
      <c r="P5" s="561" t="s">
        <v>66</v>
      </c>
      <c r="Q5" s="558" t="s">
        <v>56</v>
      </c>
      <c r="R5" s="61"/>
      <c r="S5" s="61"/>
      <c r="T5" s="61"/>
    </row>
    <row r="6" spans="1:20" ht="285">
      <c r="A6" s="541" t="s">
        <v>374</v>
      </c>
      <c r="B6" s="405" t="s">
        <v>876</v>
      </c>
      <c r="C6" s="541" t="s">
        <v>344</v>
      </c>
      <c r="D6" s="562">
        <v>34.6</v>
      </c>
      <c r="E6" s="562">
        <f>SUM((D6*S6)+R6)</f>
        <v>24.546500000000002</v>
      </c>
      <c r="F6" s="164"/>
      <c r="G6" s="563">
        <f t="shared" ref="G6:G64" si="0">SUM(D6:E6)*(1+F6)</f>
        <v>59.146500000000003</v>
      </c>
      <c r="H6" s="165"/>
      <c r="I6" s="165"/>
      <c r="J6" s="563">
        <f t="shared" ref="J6:J37" si="1">SUM(D6*1.5)</f>
        <v>51.900000000000006</v>
      </c>
      <c r="K6" s="564">
        <f>SUM((J6+(R6+(J6*S6)))*(1+F6))</f>
        <v>77.35475000000001</v>
      </c>
      <c r="L6" s="563">
        <f t="shared" ref="L6:L37" si="2">SUM(D6*1.5)</f>
        <v>51.900000000000006</v>
      </c>
      <c r="M6" s="564">
        <f>SUM((L6+E6)*(1+F6))</f>
        <v>76.446500000000015</v>
      </c>
      <c r="N6" s="564">
        <f t="shared" ref="N6:N37" si="3">SUM(D6*1.5)</f>
        <v>51.900000000000006</v>
      </c>
      <c r="O6" s="564">
        <f>SUM(E6+N6)*(1+F6)</f>
        <v>76.446500000000015</v>
      </c>
      <c r="P6" s="564">
        <f t="shared" ref="P6:P37" si="4">SUM(D6*2)</f>
        <v>69.2</v>
      </c>
      <c r="Q6" s="564">
        <f>SUM((P6+E6)*(1+F6))</f>
        <v>93.746499999999997</v>
      </c>
      <c r="R6" s="68">
        <v>22.73</v>
      </c>
      <c r="S6" s="80">
        <v>5.2499999999999998E-2</v>
      </c>
      <c r="T6" s="61"/>
    </row>
    <row r="7" spans="1:20" ht="270">
      <c r="A7" s="541" t="s">
        <v>373</v>
      </c>
      <c r="B7" s="405" t="s">
        <v>876</v>
      </c>
      <c r="C7" s="541" t="s">
        <v>345</v>
      </c>
      <c r="D7" s="562">
        <v>35.549999999999997</v>
      </c>
      <c r="E7" s="562">
        <f>SUM((D7*S7)+R7)</f>
        <v>22.936500000000002</v>
      </c>
      <c r="F7" s="164"/>
      <c r="G7" s="563">
        <f t="shared" si="0"/>
        <v>58.486499999999999</v>
      </c>
      <c r="H7" s="165"/>
      <c r="I7" s="165"/>
      <c r="J7" s="563">
        <f t="shared" si="1"/>
        <v>53.324999999999996</v>
      </c>
      <c r="K7" s="564">
        <f>SUM((J7+(R7+S7*J7)*(1+F7)))</f>
        <v>76.794749999999993</v>
      </c>
      <c r="L7" s="563">
        <f t="shared" si="2"/>
        <v>53.324999999999996</v>
      </c>
      <c r="M7" s="564">
        <f>SUM((L7+(R7+S7*L7))*(1+F7))</f>
        <v>76.794749999999993</v>
      </c>
      <c r="N7" s="564">
        <f t="shared" si="3"/>
        <v>53.324999999999996</v>
      </c>
      <c r="O7" s="564">
        <f>SUM(N7+(R7+S7*N7))*(1+F7)</f>
        <v>76.794749999999993</v>
      </c>
      <c r="P7" s="564">
        <f t="shared" si="4"/>
        <v>71.099999999999994</v>
      </c>
      <c r="Q7" s="564">
        <f>SUM((P7+(R7+S7*P7))*(1+F7))</f>
        <v>95.102999999999994</v>
      </c>
      <c r="R7" s="68">
        <v>21.87</v>
      </c>
      <c r="S7" s="61">
        <v>0.03</v>
      </c>
      <c r="T7" s="61"/>
    </row>
    <row r="8" spans="1:20" ht="270">
      <c r="A8" s="541" t="s">
        <v>349</v>
      </c>
      <c r="B8" s="405" t="s">
        <v>876</v>
      </c>
      <c r="C8" s="541" t="s">
        <v>346</v>
      </c>
      <c r="D8" s="562">
        <v>36.840000000000003</v>
      </c>
      <c r="E8" s="562">
        <f>SUM((D8*S8)+R8)</f>
        <v>28.005199999999999</v>
      </c>
      <c r="F8" s="164"/>
      <c r="G8" s="563">
        <f t="shared" si="0"/>
        <v>64.845200000000006</v>
      </c>
      <c r="H8" s="165"/>
      <c r="I8" s="165"/>
      <c r="J8" s="563">
        <f t="shared" si="1"/>
        <v>55.260000000000005</v>
      </c>
      <c r="K8" s="564">
        <f>SUM((J8+(J8*S8+R8)*(1+F8)))</f>
        <v>83.817800000000005</v>
      </c>
      <c r="L8" s="563">
        <f t="shared" si="2"/>
        <v>55.260000000000005</v>
      </c>
      <c r="M8" s="564">
        <f>SUM((L8+(L8*S8+R8))*(1+F8))</f>
        <v>83.817800000000005</v>
      </c>
      <c r="N8" s="564">
        <f t="shared" si="3"/>
        <v>55.260000000000005</v>
      </c>
      <c r="O8" s="564">
        <f>SUM(N8+(N8*S8+R8))*(1+F8)</f>
        <v>83.817800000000005</v>
      </c>
      <c r="P8" s="564">
        <f t="shared" si="4"/>
        <v>73.680000000000007</v>
      </c>
      <c r="Q8" s="564">
        <f>SUM((P8+(P8*S8+R8))*(1+F8))</f>
        <v>102.79040000000001</v>
      </c>
      <c r="R8" s="61">
        <v>26.9</v>
      </c>
      <c r="S8" s="61">
        <v>0.03</v>
      </c>
      <c r="T8" s="61"/>
    </row>
    <row r="9" spans="1:20" ht="270">
      <c r="A9" s="541" t="s">
        <v>350</v>
      </c>
      <c r="B9" s="405" t="s">
        <v>876</v>
      </c>
      <c r="C9" s="541" t="s">
        <v>347</v>
      </c>
      <c r="D9" s="562">
        <v>35.81</v>
      </c>
      <c r="E9" s="562">
        <f>SUM((D9*S9)+R9)</f>
        <v>28.0243</v>
      </c>
      <c r="F9" s="164"/>
      <c r="G9" s="563">
        <f t="shared" si="0"/>
        <v>63.834299999999999</v>
      </c>
      <c r="H9" s="166"/>
      <c r="I9" s="168"/>
      <c r="J9" s="563">
        <f t="shared" si="1"/>
        <v>53.715000000000003</v>
      </c>
      <c r="K9" s="564">
        <f>SUM((J9+(J9*S9+R9)*(1+F9)))</f>
        <v>82.276450000000011</v>
      </c>
      <c r="L9" s="563">
        <f t="shared" si="2"/>
        <v>53.715000000000003</v>
      </c>
      <c r="M9" s="564">
        <f>SUM((L9+(L9*S9+R9)*(1+F9)))</f>
        <v>82.276450000000011</v>
      </c>
      <c r="N9" s="564">
        <f t="shared" si="3"/>
        <v>53.715000000000003</v>
      </c>
      <c r="O9" s="564">
        <f>SUM(N9+(N9*S9+R9)*(1+F9))</f>
        <v>82.276450000000011</v>
      </c>
      <c r="P9" s="564">
        <f t="shared" si="4"/>
        <v>71.62</v>
      </c>
      <c r="Q9" s="564">
        <f>SUM((P9+(P9*S9+R9)*(1+F9)))</f>
        <v>100.71860000000001</v>
      </c>
      <c r="R9" s="68">
        <v>26.95</v>
      </c>
      <c r="S9" s="61">
        <v>0.03</v>
      </c>
      <c r="T9" s="61"/>
    </row>
    <row r="10" spans="1:20" ht="270">
      <c r="A10" s="565" t="s">
        <v>372</v>
      </c>
      <c r="B10" s="405" t="s">
        <v>876</v>
      </c>
      <c r="C10" s="541" t="s">
        <v>348</v>
      </c>
      <c r="D10" s="562">
        <v>36.9</v>
      </c>
      <c r="E10" s="562">
        <f>SUM((D10*T10)+R10)+S10</f>
        <v>26.106999999999999</v>
      </c>
      <c r="F10" s="164"/>
      <c r="G10" s="563">
        <f t="shared" si="0"/>
        <v>63.006999999999998</v>
      </c>
      <c r="H10" s="166"/>
      <c r="I10" s="166"/>
      <c r="J10" s="563">
        <f t="shared" si="1"/>
        <v>55.349999999999994</v>
      </c>
      <c r="K10" s="564">
        <f>SUM((J10+(E10+(S10*1.5))*(1+F10)))</f>
        <v>91.131999999999991</v>
      </c>
      <c r="L10" s="563">
        <f t="shared" si="2"/>
        <v>55.349999999999994</v>
      </c>
      <c r="M10" s="564">
        <f>SUM((L10+(E10+(S10*1.5))*(1+F10)))</f>
        <v>91.131999999999991</v>
      </c>
      <c r="N10" s="564">
        <f t="shared" si="3"/>
        <v>55.349999999999994</v>
      </c>
      <c r="O10" s="564">
        <f>SUM(N10+(E10+(S10*1.5))*(1+F10))</f>
        <v>91.131999999999991</v>
      </c>
      <c r="P10" s="564">
        <f t="shared" si="4"/>
        <v>73.8</v>
      </c>
      <c r="Q10" s="564">
        <f>SUM((P10+(E10+(S10*2))*(1+F10)))</f>
        <v>112.80699999999999</v>
      </c>
      <c r="R10" s="68">
        <v>18.55</v>
      </c>
      <c r="S10" s="68">
        <v>6.45</v>
      </c>
      <c r="T10" s="68">
        <v>0.03</v>
      </c>
    </row>
    <row r="11" spans="1:20" ht="225">
      <c r="A11" s="541" t="s">
        <v>371</v>
      </c>
      <c r="B11" s="405" t="s">
        <v>809</v>
      </c>
      <c r="C11" s="499" t="s">
        <v>259</v>
      </c>
      <c r="D11" s="563">
        <v>54.56</v>
      </c>
      <c r="E11" s="563">
        <f>SUM(R11+(D11*S11))</f>
        <v>27.832799999999999</v>
      </c>
      <c r="F11" s="147"/>
      <c r="G11" s="563">
        <f t="shared" si="0"/>
        <v>82.392799999999994</v>
      </c>
      <c r="H11" s="151"/>
      <c r="I11" s="151"/>
      <c r="J11" s="563">
        <f t="shared" si="1"/>
        <v>81.84</v>
      </c>
      <c r="K11" s="563">
        <f>SUM((J11+(R11+(J11*S11))*(1+F11)))</f>
        <v>111.5142</v>
      </c>
      <c r="L11" s="563">
        <f t="shared" si="2"/>
        <v>81.84</v>
      </c>
      <c r="M11" s="564">
        <f>SUM((L11+(R11+(L11*S11))*(1+F11)))</f>
        <v>111.5142</v>
      </c>
      <c r="N11" s="564">
        <f t="shared" si="3"/>
        <v>81.84</v>
      </c>
      <c r="O11" s="564">
        <f>SUM(N11+(R11+(N11*S11))*(1+F11))</f>
        <v>111.5142</v>
      </c>
      <c r="P11" s="564">
        <f t="shared" si="4"/>
        <v>109.12</v>
      </c>
      <c r="Q11" s="564">
        <f>SUM((P11+(R11+(P11*S11))*(1+F11)))</f>
        <v>140.63560000000001</v>
      </c>
      <c r="R11" s="51">
        <v>24.15</v>
      </c>
      <c r="S11" s="51">
        <v>6.7500000000000004E-2</v>
      </c>
      <c r="T11" s="61"/>
    </row>
    <row r="12" spans="1:20" ht="285">
      <c r="A12" s="424" t="s">
        <v>741</v>
      </c>
      <c r="B12" s="405" t="s">
        <v>877</v>
      </c>
      <c r="C12" s="496" t="s">
        <v>303</v>
      </c>
      <c r="D12" s="562">
        <v>34.6</v>
      </c>
      <c r="E12" s="562">
        <f>SUM((D12*S12)+R12)</f>
        <v>24.546500000000002</v>
      </c>
      <c r="F12" s="164"/>
      <c r="G12" s="563">
        <f t="shared" si="0"/>
        <v>59.146500000000003</v>
      </c>
      <c r="H12" s="165"/>
      <c r="I12" s="165"/>
      <c r="J12" s="563">
        <f t="shared" si="1"/>
        <v>51.900000000000006</v>
      </c>
      <c r="K12" s="564">
        <f>SUM((J12+E12)*(1+F12))</f>
        <v>76.446500000000015</v>
      </c>
      <c r="L12" s="563">
        <f t="shared" si="2"/>
        <v>51.900000000000006</v>
      </c>
      <c r="M12" s="564">
        <f>SUM((L12+E12)*(1+F12))</f>
        <v>76.446500000000015</v>
      </c>
      <c r="N12" s="564">
        <f t="shared" si="3"/>
        <v>51.900000000000006</v>
      </c>
      <c r="O12" s="564">
        <f>SUM(E12+N12)*(1+F12)</f>
        <v>76.446500000000015</v>
      </c>
      <c r="P12" s="564">
        <f t="shared" si="4"/>
        <v>69.2</v>
      </c>
      <c r="Q12" s="564">
        <f>SUM((P12+E12)*(1+F12))</f>
        <v>93.746499999999997</v>
      </c>
      <c r="R12" s="68">
        <v>22.73</v>
      </c>
      <c r="S12" s="80">
        <v>5.2499999999999998E-2</v>
      </c>
      <c r="T12" s="61"/>
    </row>
    <row r="13" spans="1:20" ht="225">
      <c r="A13" s="424" t="s">
        <v>740</v>
      </c>
      <c r="B13" s="405" t="s">
        <v>877</v>
      </c>
      <c r="C13" s="541" t="s">
        <v>351</v>
      </c>
      <c r="D13" s="562">
        <v>35.549999999999997</v>
      </c>
      <c r="E13" s="562">
        <f>SUM((D13*S13)+R13)</f>
        <v>22.936500000000002</v>
      </c>
      <c r="F13" s="164"/>
      <c r="G13" s="563">
        <f t="shared" si="0"/>
        <v>58.486499999999999</v>
      </c>
      <c r="H13" s="165"/>
      <c r="I13" s="165"/>
      <c r="J13" s="563">
        <f t="shared" si="1"/>
        <v>53.324999999999996</v>
      </c>
      <c r="K13" s="564">
        <f>SUM((J13+(R13+S13*J13)*(1+F13)))</f>
        <v>76.794749999999993</v>
      </c>
      <c r="L13" s="563">
        <f t="shared" si="2"/>
        <v>53.324999999999996</v>
      </c>
      <c r="M13" s="564">
        <f>SUM((L13+(R13+S13*L13))*(1+F13))</f>
        <v>76.794749999999993</v>
      </c>
      <c r="N13" s="564">
        <f t="shared" si="3"/>
        <v>53.324999999999996</v>
      </c>
      <c r="O13" s="564">
        <f>SUM(N13+(R13+S13*N13))*(1+F13)</f>
        <v>76.794749999999993</v>
      </c>
      <c r="P13" s="564">
        <f t="shared" si="4"/>
        <v>71.099999999999994</v>
      </c>
      <c r="Q13" s="564">
        <f>SUM((P13+(R13+S13*P13))*(1+F13))</f>
        <v>95.102999999999994</v>
      </c>
      <c r="R13" s="68">
        <v>21.87</v>
      </c>
      <c r="S13" s="61">
        <v>0.03</v>
      </c>
      <c r="T13" s="61"/>
    </row>
    <row r="14" spans="1:20" ht="300">
      <c r="A14" s="424" t="s">
        <v>738</v>
      </c>
      <c r="B14" s="405" t="s">
        <v>877</v>
      </c>
      <c r="C14" s="541" t="s">
        <v>346</v>
      </c>
      <c r="D14" s="562">
        <v>36.840000000000003</v>
      </c>
      <c r="E14" s="562">
        <f>SUM((D14*S14)+R14)</f>
        <v>28.005199999999999</v>
      </c>
      <c r="F14" s="164"/>
      <c r="G14" s="563">
        <f t="shared" si="0"/>
        <v>64.845200000000006</v>
      </c>
      <c r="H14" s="165"/>
      <c r="I14" s="165"/>
      <c r="J14" s="563">
        <f t="shared" si="1"/>
        <v>55.260000000000005</v>
      </c>
      <c r="K14" s="564">
        <f>SUM((J14+(J14*S14+R14)*(1+F14)))</f>
        <v>83.817800000000005</v>
      </c>
      <c r="L14" s="563">
        <f t="shared" si="2"/>
        <v>55.260000000000005</v>
      </c>
      <c r="M14" s="564">
        <f>SUM((L14+(L14*S14+R14))*(1+F14))</f>
        <v>83.817800000000005</v>
      </c>
      <c r="N14" s="564">
        <f t="shared" si="3"/>
        <v>55.260000000000005</v>
      </c>
      <c r="O14" s="564">
        <f>SUM(N14+(N14*S14+R14))*(1+F14)</f>
        <v>83.817800000000005</v>
      </c>
      <c r="P14" s="564">
        <f t="shared" si="4"/>
        <v>73.680000000000007</v>
      </c>
      <c r="Q14" s="564">
        <f>SUM((P14+(P14*S14+R14))*(1+F14))</f>
        <v>102.79040000000001</v>
      </c>
      <c r="R14" s="61">
        <v>26.9</v>
      </c>
      <c r="S14" s="61">
        <v>0.03</v>
      </c>
      <c r="T14" s="61"/>
    </row>
    <row r="15" spans="1:20" ht="150">
      <c r="A15" s="424" t="s">
        <v>739</v>
      </c>
      <c r="B15" s="405" t="s">
        <v>877</v>
      </c>
      <c r="C15" s="541" t="s">
        <v>347</v>
      </c>
      <c r="D15" s="562">
        <v>35.81</v>
      </c>
      <c r="E15" s="562">
        <f>SUM((D15*S15)+R15)</f>
        <v>28.0243</v>
      </c>
      <c r="F15" s="164"/>
      <c r="G15" s="563">
        <f t="shared" si="0"/>
        <v>63.834299999999999</v>
      </c>
      <c r="H15" s="166"/>
      <c r="I15" s="168"/>
      <c r="J15" s="563">
        <f t="shared" si="1"/>
        <v>53.715000000000003</v>
      </c>
      <c r="K15" s="564">
        <f>SUM((J15+(J15*S15+R15)*(1+F15)))</f>
        <v>82.276450000000011</v>
      </c>
      <c r="L15" s="563">
        <f t="shared" si="2"/>
        <v>53.715000000000003</v>
      </c>
      <c r="M15" s="564">
        <f>SUM((L15+(L15*S15+R15)*(1+F15)))</f>
        <v>82.276450000000011</v>
      </c>
      <c r="N15" s="564">
        <f t="shared" si="3"/>
        <v>53.715000000000003</v>
      </c>
      <c r="O15" s="564">
        <f>SUM(N15+(N15*S15+R15)*(1+F15))</f>
        <v>82.276450000000011</v>
      </c>
      <c r="P15" s="564">
        <f t="shared" si="4"/>
        <v>71.62</v>
      </c>
      <c r="Q15" s="564">
        <f>SUM((P15+(P15*S15+R15)*(1+F15)))</f>
        <v>100.71860000000001</v>
      </c>
      <c r="R15" s="68">
        <v>26.95</v>
      </c>
      <c r="S15" s="61">
        <v>0.03</v>
      </c>
      <c r="T15" s="61"/>
    </row>
    <row r="16" spans="1:20" ht="150">
      <c r="A16" s="424" t="s">
        <v>737</v>
      </c>
      <c r="B16" s="405" t="s">
        <v>877</v>
      </c>
      <c r="C16" s="541" t="s">
        <v>347</v>
      </c>
      <c r="D16" s="562">
        <v>36.9</v>
      </c>
      <c r="E16" s="562">
        <f>SUM((D16*T16)+R16)+S16</f>
        <v>26.106999999999999</v>
      </c>
      <c r="F16" s="164"/>
      <c r="G16" s="563">
        <f t="shared" si="0"/>
        <v>63.006999999999998</v>
      </c>
      <c r="H16" s="166"/>
      <c r="I16" s="166"/>
      <c r="J16" s="563">
        <f t="shared" si="1"/>
        <v>55.349999999999994</v>
      </c>
      <c r="K16" s="564">
        <f t="shared" ref="K16:K21" si="5">SUM((J16+(E16+(S16*1.5))*(1+F16)))</f>
        <v>91.131999999999991</v>
      </c>
      <c r="L16" s="563">
        <f t="shared" si="2"/>
        <v>55.349999999999994</v>
      </c>
      <c r="M16" s="564">
        <f t="shared" ref="M16:M21" si="6">SUM((L16+(E16+(S16*1.5))*(1+F16)))</f>
        <v>91.131999999999991</v>
      </c>
      <c r="N16" s="564">
        <f t="shared" si="3"/>
        <v>55.349999999999994</v>
      </c>
      <c r="O16" s="564">
        <f t="shared" ref="O16:O21" si="7">SUM(N16+(E16+(S16*1.5))*(1+F16))</f>
        <v>91.131999999999991</v>
      </c>
      <c r="P16" s="564">
        <f t="shared" si="4"/>
        <v>73.8</v>
      </c>
      <c r="Q16" s="564">
        <f t="shared" ref="Q16:Q21" si="8">SUM((P16+(E16+(S16*2))*(1+F16)))</f>
        <v>112.80699999999999</v>
      </c>
      <c r="R16" s="68">
        <v>18.55</v>
      </c>
      <c r="S16" s="68">
        <v>6.45</v>
      </c>
      <c r="T16" s="68">
        <v>0.03</v>
      </c>
    </row>
    <row r="17" spans="1:20" ht="285">
      <c r="A17" s="410" t="s">
        <v>476</v>
      </c>
      <c r="B17" s="405" t="s">
        <v>878</v>
      </c>
      <c r="C17" s="496" t="s">
        <v>303</v>
      </c>
      <c r="D17" s="562">
        <v>34.6</v>
      </c>
      <c r="E17" s="562">
        <f>SUM((D17*S17)+R17)</f>
        <v>24.546500000000002</v>
      </c>
      <c r="F17" s="164"/>
      <c r="G17" s="563">
        <f t="shared" si="0"/>
        <v>59.146500000000003</v>
      </c>
      <c r="H17" s="166"/>
      <c r="I17" s="166"/>
      <c r="J17" s="563">
        <f>SUM(D17*1.5)</f>
        <v>51.900000000000006</v>
      </c>
      <c r="K17" s="564">
        <f t="shared" si="5"/>
        <v>76.52525</v>
      </c>
      <c r="L17" s="563">
        <f>SUM(D17*1.5)</f>
        <v>51.900000000000006</v>
      </c>
      <c r="M17" s="564">
        <f t="shared" si="6"/>
        <v>76.52525</v>
      </c>
      <c r="N17" s="564">
        <f>SUM(D17*1.5)</f>
        <v>51.900000000000006</v>
      </c>
      <c r="O17" s="564">
        <f t="shared" si="7"/>
        <v>76.52525</v>
      </c>
      <c r="P17" s="564">
        <f>SUM(D17*2)</f>
        <v>69.2</v>
      </c>
      <c r="Q17" s="564">
        <f t="shared" si="8"/>
        <v>93.851500000000001</v>
      </c>
      <c r="R17" s="68">
        <v>22.73</v>
      </c>
      <c r="S17" s="80">
        <v>5.2499999999999998E-2</v>
      </c>
      <c r="T17" s="68"/>
    </row>
    <row r="18" spans="1:20" ht="210">
      <c r="A18" s="528" t="s">
        <v>437</v>
      </c>
      <c r="B18" s="405" t="s">
        <v>878</v>
      </c>
      <c r="C18" s="541" t="s">
        <v>351</v>
      </c>
      <c r="D18" s="562">
        <v>35.549999999999997</v>
      </c>
      <c r="E18" s="562">
        <f>SUM((D18*S18)+R18)</f>
        <v>22.936500000000002</v>
      </c>
      <c r="F18" s="164"/>
      <c r="G18" s="563">
        <f t="shared" si="0"/>
        <v>58.486499999999999</v>
      </c>
      <c r="H18" s="166"/>
      <c r="I18" s="166"/>
      <c r="J18" s="563">
        <f>SUM(D18*1.5)</f>
        <v>53.324999999999996</v>
      </c>
      <c r="K18" s="564">
        <f t="shared" si="5"/>
        <v>76.3065</v>
      </c>
      <c r="L18" s="563">
        <f>SUM(D18*1.5)</f>
        <v>53.324999999999996</v>
      </c>
      <c r="M18" s="564">
        <f t="shared" si="6"/>
        <v>76.3065</v>
      </c>
      <c r="N18" s="564">
        <f>SUM(D18*1.5)</f>
        <v>53.324999999999996</v>
      </c>
      <c r="O18" s="564">
        <f t="shared" si="7"/>
        <v>76.3065</v>
      </c>
      <c r="P18" s="564">
        <f>SUM(D18*2)</f>
        <v>71.099999999999994</v>
      </c>
      <c r="Q18" s="564">
        <f t="shared" si="8"/>
        <v>94.096499999999992</v>
      </c>
      <c r="R18" s="68">
        <v>21.87</v>
      </c>
      <c r="S18" s="61">
        <v>0.03</v>
      </c>
      <c r="T18" s="68"/>
    </row>
    <row r="19" spans="1:20" ht="285">
      <c r="A19" s="528" t="s">
        <v>436</v>
      </c>
      <c r="B19" s="405" t="s">
        <v>878</v>
      </c>
      <c r="C19" s="541" t="s">
        <v>346</v>
      </c>
      <c r="D19" s="562">
        <v>36.840000000000003</v>
      </c>
      <c r="E19" s="562">
        <f>SUM((D19*S19)+R19)</f>
        <v>28.005199999999999</v>
      </c>
      <c r="F19" s="164"/>
      <c r="G19" s="563">
        <f t="shared" si="0"/>
        <v>64.845200000000006</v>
      </c>
      <c r="H19" s="166"/>
      <c r="I19" s="166"/>
      <c r="J19" s="563">
        <f>SUM(D19*1.5)</f>
        <v>55.260000000000005</v>
      </c>
      <c r="K19" s="564">
        <f t="shared" si="5"/>
        <v>83.310200000000009</v>
      </c>
      <c r="L19" s="563">
        <f>SUM(D19*1.5)</f>
        <v>55.260000000000005</v>
      </c>
      <c r="M19" s="564">
        <f t="shared" si="6"/>
        <v>83.310200000000009</v>
      </c>
      <c r="N19" s="564">
        <f>SUM(D19*1.5)</f>
        <v>55.260000000000005</v>
      </c>
      <c r="O19" s="564">
        <f t="shared" si="7"/>
        <v>83.310200000000009</v>
      </c>
      <c r="P19" s="564">
        <f>SUM(D19*2)</f>
        <v>73.680000000000007</v>
      </c>
      <c r="Q19" s="564">
        <f t="shared" si="8"/>
        <v>101.74520000000001</v>
      </c>
      <c r="R19" s="68">
        <v>26.9</v>
      </c>
      <c r="S19" s="80">
        <v>0.03</v>
      </c>
      <c r="T19" s="68"/>
    </row>
    <row r="20" spans="1:20" ht="135">
      <c r="A20" s="528" t="s">
        <v>438</v>
      </c>
      <c r="B20" s="405" t="s">
        <v>878</v>
      </c>
      <c r="C20" s="541" t="s">
        <v>347</v>
      </c>
      <c r="D20" s="562">
        <v>35.81</v>
      </c>
      <c r="E20" s="562">
        <f>SUM((D20*S20)+R20)</f>
        <v>28.0243</v>
      </c>
      <c r="F20" s="164"/>
      <c r="G20" s="563">
        <f t="shared" si="0"/>
        <v>63.834299999999999</v>
      </c>
      <c r="H20" s="166"/>
      <c r="I20" s="166"/>
      <c r="J20" s="563">
        <f>SUM(D20*1.5)</f>
        <v>53.715000000000003</v>
      </c>
      <c r="K20" s="564">
        <f t="shared" si="5"/>
        <v>81.784300000000002</v>
      </c>
      <c r="L20" s="563">
        <f>SUM(D20*1.5)</f>
        <v>53.715000000000003</v>
      </c>
      <c r="M20" s="564">
        <f t="shared" si="6"/>
        <v>81.784300000000002</v>
      </c>
      <c r="N20" s="564">
        <f>SUM(D20*1.5)</f>
        <v>53.715000000000003</v>
      </c>
      <c r="O20" s="564">
        <f t="shared" si="7"/>
        <v>81.784300000000002</v>
      </c>
      <c r="P20" s="564">
        <f>SUM(D20*2)</f>
        <v>71.62</v>
      </c>
      <c r="Q20" s="564">
        <f t="shared" si="8"/>
        <v>99.704300000000003</v>
      </c>
      <c r="R20" s="68">
        <v>26.95</v>
      </c>
      <c r="S20" s="80">
        <v>0.03</v>
      </c>
      <c r="T20" s="68"/>
    </row>
    <row r="21" spans="1:20" ht="135">
      <c r="A21" s="528" t="s">
        <v>439</v>
      </c>
      <c r="B21" s="405" t="s">
        <v>878</v>
      </c>
      <c r="C21" s="541" t="s">
        <v>347</v>
      </c>
      <c r="D21" s="562">
        <v>36.9</v>
      </c>
      <c r="E21" s="562">
        <f>SUM((D21*T21)+R21)+S21</f>
        <v>26.106999999999999</v>
      </c>
      <c r="F21" s="164"/>
      <c r="G21" s="563">
        <f t="shared" si="0"/>
        <v>63.006999999999998</v>
      </c>
      <c r="H21" s="166"/>
      <c r="I21" s="166"/>
      <c r="J21" s="563">
        <f>SUM(D21*1.5)</f>
        <v>55.349999999999994</v>
      </c>
      <c r="K21" s="564">
        <f t="shared" si="5"/>
        <v>91.131999999999991</v>
      </c>
      <c r="L21" s="563">
        <f>SUM(D21*1.5)</f>
        <v>55.349999999999994</v>
      </c>
      <c r="M21" s="564">
        <f t="shared" si="6"/>
        <v>91.131999999999991</v>
      </c>
      <c r="N21" s="564">
        <f>SUM(D21*1.5)</f>
        <v>55.349999999999994</v>
      </c>
      <c r="O21" s="564">
        <f t="shared" si="7"/>
        <v>91.131999999999991</v>
      </c>
      <c r="P21" s="564">
        <f>SUM(D21*2)</f>
        <v>73.8</v>
      </c>
      <c r="Q21" s="564">
        <f t="shared" si="8"/>
        <v>112.80699999999999</v>
      </c>
      <c r="R21" s="68">
        <v>18.55</v>
      </c>
      <c r="S21" s="68">
        <v>6.45</v>
      </c>
      <c r="T21" s="68">
        <v>0.03</v>
      </c>
    </row>
    <row r="22" spans="1:20" ht="285">
      <c r="A22" s="424" t="s">
        <v>734</v>
      </c>
      <c r="B22" s="479" t="s">
        <v>879</v>
      </c>
      <c r="C22" s="496" t="s">
        <v>303</v>
      </c>
      <c r="D22" s="562">
        <v>34.6</v>
      </c>
      <c r="E22" s="562">
        <f>SUM((D22*S22)+R22)</f>
        <v>24.546500000000002</v>
      </c>
      <c r="F22" s="164"/>
      <c r="G22" s="563">
        <f t="shared" si="0"/>
        <v>59.146500000000003</v>
      </c>
      <c r="H22" s="165"/>
      <c r="I22" s="165"/>
      <c r="J22" s="563">
        <f t="shared" si="1"/>
        <v>51.900000000000006</v>
      </c>
      <c r="K22" s="564">
        <f>SUM((J22+E22)*(1+F22))</f>
        <v>76.446500000000015</v>
      </c>
      <c r="L22" s="563">
        <f t="shared" si="2"/>
        <v>51.900000000000006</v>
      </c>
      <c r="M22" s="564">
        <f>SUM((L22+E22)*(1+F22))</f>
        <v>76.446500000000015</v>
      </c>
      <c r="N22" s="564">
        <f t="shared" si="3"/>
        <v>51.900000000000006</v>
      </c>
      <c r="O22" s="564">
        <f>SUM(E22+N22)*(1+F22)</f>
        <v>76.446500000000015</v>
      </c>
      <c r="P22" s="564">
        <f t="shared" si="4"/>
        <v>69.2</v>
      </c>
      <c r="Q22" s="564">
        <f>SUM((P22+E22)*(1+F22))</f>
        <v>93.746499999999997</v>
      </c>
      <c r="R22" s="68">
        <v>22.73</v>
      </c>
      <c r="S22" s="80">
        <v>5.2499999999999998E-2</v>
      </c>
      <c r="T22" s="61"/>
    </row>
    <row r="23" spans="1:20" ht="225">
      <c r="A23" s="424" t="s">
        <v>735</v>
      </c>
      <c r="B23" s="479" t="s">
        <v>879</v>
      </c>
      <c r="C23" s="541" t="s">
        <v>351</v>
      </c>
      <c r="D23" s="562">
        <v>35.549999999999997</v>
      </c>
      <c r="E23" s="562">
        <f>SUM((D23*S23)+R23)</f>
        <v>22.936500000000002</v>
      </c>
      <c r="F23" s="164"/>
      <c r="G23" s="563">
        <f t="shared" si="0"/>
        <v>58.486499999999999</v>
      </c>
      <c r="H23" s="165"/>
      <c r="I23" s="165"/>
      <c r="J23" s="563">
        <f t="shared" si="1"/>
        <v>53.324999999999996</v>
      </c>
      <c r="K23" s="564">
        <f>SUM((J23+(R23+S23*J23)*(1+F23)))</f>
        <v>76.794749999999993</v>
      </c>
      <c r="L23" s="563">
        <f t="shared" si="2"/>
        <v>53.324999999999996</v>
      </c>
      <c r="M23" s="564">
        <f>SUM((L23+(R23+S23*L23))*(1+F23))</f>
        <v>76.794749999999993</v>
      </c>
      <c r="N23" s="564">
        <f t="shared" si="3"/>
        <v>53.324999999999996</v>
      </c>
      <c r="O23" s="564">
        <f>SUM(N23+(R23+S23*N23))*(1+F23)</f>
        <v>76.794749999999993</v>
      </c>
      <c r="P23" s="564">
        <f t="shared" si="4"/>
        <v>71.099999999999994</v>
      </c>
      <c r="Q23" s="564">
        <f>SUM((P23+(R23+S23*P23))*(1+F23))</f>
        <v>95.102999999999994</v>
      </c>
      <c r="R23" s="68">
        <v>21.87</v>
      </c>
      <c r="S23" s="61">
        <v>0.03</v>
      </c>
      <c r="T23" s="61"/>
    </row>
    <row r="24" spans="1:20" ht="285">
      <c r="A24" s="424" t="s">
        <v>732</v>
      </c>
      <c r="B24" s="479" t="s">
        <v>879</v>
      </c>
      <c r="C24" s="541" t="s">
        <v>346</v>
      </c>
      <c r="D24" s="562">
        <v>36.840000000000003</v>
      </c>
      <c r="E24" s="562">
        <f>SUM((D24*S24)+R24)</f>
        <v>28.005199999999999</v>
      </c>
      <c r="F24" s="164"/>
      <c r="G24" s="563">
        <f t="shared" si="0"/>
        <v>64.845200000000006</v>
      </c>
      <c r="H24" s="165"/>
      <c r="I24" s="165"/>
      <c r="J24" s="563">
        <f t="shared" si="1"/>
        <v>55.260000000000005</v>
      </c>
      <c r="K24" s="564">
        <f>SUM((J24+(J24*S24+R24)*(1+F24)))</f>
        <v>83.817800000000005</v>
      </c>
      <c r="L24" s="563">
        <f t="shared" si="2"/>
        <v>55.260000000000005</v>
      </c>
      <c r="M24" s="564">
        <f>SUM((L24+(L24*S24+R24))*(1+F24))</f>
        <v>83.817800000000005</v>
      </c>
      <c r="N24" s="564">
        <f t="shared" si="3"/>
        <v>55.260000000000005</v>
      </c>
      <c r="O24" s="564">
        <f>SUM(N24+(N24*S24+R24))*(1+F24)</f>
        <v>83.817800000000005</v>
      </c>
      <c r="P24" s="564">
        <f t="shared" si="4"/>
        <v>73.680000000000007</v>
      </c>
      <c r="Q24" s="564">
        <f>SUM((P24+(P24*S24+R24))*(1+F24))</f>
        <v>102.79040000000001</v>
      </c>
      <c r="R24" s="61">
        <v>26.9</v>
      </c>
      <c r="S24" s="61">
        <v>0.03</v>
      </c>
      <c r="T24" s="61"/>
    </row>
    <row r="25" spans="1:20" ht="137.25" customHeight="1">
      <c r="A25" s="424" t="s">
        <v>733</v>
      </c>
      <c r="B25" s="479" t="s">
        <v>879</v>
      </c>
      <c r="C25" s="541" t="s">
        <v>347</v>
      </c>
      <c r="D25" s="562">
        <v>35.81</v>
      </c>
      <c r="E25" s="562">
        <f>SUM((D25*S25)+R25)</f>
        <v>28.0243</v>
      </c>
      <c r="F25" s="164"/>
      <c r="G25" s="563">
        <f t="shared" si="0"/>
        <v>63.834299999999999</v>
      </c>
      <c r="H25" s="166"/>
      <c r="I25" s="168"/>
      <c r="J25" s="563">
        <f t="shared" si="1"/>
        <v>53.715000000000003</v>
      </c>
      <c r="K25" s="564">
        <f>SUM((J25+(J25*S25+R25)*(1+F25)))</f>
        <v>82.276450000000011</v>
      </c>
      <c r="L25" s="563">
        <f t="shared" si="2"/>
        <v>53.715000000000003</v>
      </c>
      <c r="M25" s="564">
        <f>SUM((L25+(L25*S25+R25)*(1+F25)))</f>
        <v>82.276450000000011</v>
      </c>
      <c r="N25" s="564">
        <f t="shared" si="3"/>
        <v>53.715000000000003</v>
      </c>
      <c r="O25" s="564">
        <f>SUM(N25+(N25*S25+R25)*(1+F25))</f>
        <v>82.276450000000011</v>
      </c>
      <c r="P25" s="564">
        <f t="shared" si="4"/>
        <v>71.62</v>
      </c>
      <c r="Q25" s="564">
        <f>SUM((P25+(P25*S25+R25)*(1+F25)))</f>
        <v>100.71860000000001</v>
      </c>
      <c r="R25" s="68">
        <v>26.95</v>
      </c>
      <c r="S25" s="61">
        <v>0.03</v>
      </c>
      <c r="T25" s="61"/>
    </row>
    <row r="26" spans="1:20" ht="135">
      <c r="A26" s="424" t="s">
        <v>731</v>
      </c>
      <c r="B26" s="479" t="s">
        <v>879</v>
      </c>
      <c r="C26" s="541" t="s">
        <v>347</v>
      </c>
      <c r="D26" s="562">
        <v>36.9</v>
      </c>
      <c r="E26" s="562">
        <f>SUM((D26*T26)+R26)+S26</f>
        <v>26.106999999999999</v>
      </c>
      <c r="F26" s="164"/>
      <c r="G26" s="563">
        <f t="shared" si="0"/>
        <v>63.006999999999998</v>
      </c>
      <c r="H26" s="166"/>
      <c r="I26" s="166"/>
      <c r="J26" s="563">
        <f t="shared" si="1"/>
        <v>55.349999999999994</v>
      </c>
      <c r="K26" s="564">
        <f>SUM((J26+(E26+(S26*1.5))*(1+F26)))</f>
        <v>91.131999999999991</v>
      </c>
      <c r="L26" s="563">
        <f t="shared" si="2"/>
        <v>55.349999999999994</v>
      </c>
      <c r="M26" s="564">
        <f>SUM((L26+(E26+(S26*1.5))*(1+F26)))</f>
        <v>91.131999999999991</v>
      </c>
      <c r="N26" s="564">
        <f t="shared" si="3"/>
        <v>55.349999999999994</v>
      </c>
      <c r="O26" s="564">
        <f>SUM(N26+(E26+(S26*1.5))*(1+F26))</f>
        <v>91.131999999999991</v>
      </c>
      <c r="P26" s="564">
        <f t="shared" si="4"/>
        <v>73.8</v>
      </c>
      <c r="Q26" s="564">
        <f>SUM((P26+(E26+(S26*2))*(1+F26)))</f>
        <v>112.80699999999999</v>
      </c>
      <c r="R26" s="68">
        <v>18.55</v>
      </c>
      <c r="S26" s="68">
        <v>6.45</v>
      </c>
      <c r="T26" s="68">
        <v>0.03</v>
      </c>
    </row>
    <row r="27" spans="1:20" ht="267.75" customHeight="1">
      <c r="A27" s="424" t="s">
        <v>729</v>
      </c>
      <c r="B27" s="479" t="s">
        <v>880</v>
      </c>
      <c r="C27" s="496" t="s">
        <v>303</v>
      </c>
      <c r="D27" s="562">
        <v>34.6</v>
      </c>
      <c r="E27" s="562">
        <f>SUM((D27*S27)+R27)</f>
        <v>24.546500000000002</v>
      </c>
      <c r="F27" s="164"/>
      <c r="G27" s="563">
        <f t="shared" si="0"/>
        <v>59.146500000000003</v>
      </c>
      <c r="H27" s="165"/>
      <c r="I27" s="165"/>
      <c r="J27" s="563">
        <f t="shared" si="1"/>
        <v>51.900000000000006</v>
      </c>
      <c r="K27" s="564">
        <f>SUM((J27+E27)*(1+F27))</f>
        <v>76.446500000000015</v>
      </c>
      <c r="L27" s="563">
        <f t="shared" si="2"/>
        <v>51.900000000000006</v>
      </c>
      <c r="M27" s="564">
        <f>SUM((L27+E27)*(1+F27))</f>
        <v>76.446500000000015</v>
      </c>
      <c r="N27" s="564">
        <f t="shared" si="3"/>
        <v>51.900000000000006</v>
      </c>
      <c r="O27" s="564">
        <f>SUM(E27+N27)*(1+F27)</f>
        <v>76.446500000000015</v>
      </c>
      <c r="P27" s="564">
        <f t="shared" si="4"/>
        <v>69.2</v>
      </c>
      <c r="Q27" s="564">
        <f>SUM((P27+E27)*(1+F27))</f>
        <v>93.746499999999997</v>
      </c>
      <c r="R27" s="68">
        <v>22.73</v>
      </c>
      <c r="S27" s="80">
        <v>5.2499999999999998E-2</v>
      </c>
      <c r="T27" s="61"/>
    </row>
    <row r="28" spans="1:20" ht="225">
      <c r="A28" s="424" t="s">
        <v>730</v>
      </c>
      <c r="B28" s="479" t="s">
        <v>880</v>
      </c>
      <c r="C28" s="541" t="s">
        <v>351</v>
      </c>
      <c r="D28" s="562">
        <v>35.549999999999997</v>
      </c>
      <c r="E28" s="562">
        <f>SUM((D28*S28)+R28)</f>
        <v>22.936500000000002</v>
      </c>
      <c r="F28" s="164"/>
      <c r="G28" s="563">
        <f t="shared" si="0"/>
        <v>58.486499999999999</v>
      </c>
      <c r="H28" s="165"/>
      <c r="I28" s="165"/>
      <c r="J28" s="563">
        <f t="shared" si="1"/>
        <v>53.324999999999996</v>
      </c>
      <c r="K28" s="564">
        <f>SUM((J28+(R28+S28*J28)*(1+F28)))</f>
        <v>76.794749999999993</v>
      </c>
      <c r="L28" s="563">
        <f t="shared" si="2"/>
        <v>53.324999999999996</v>
      </c>
      <c r="M28" s="564">
        <f>SUM((L28+(R28+S28*L28))*(1+F28))</f>
        <v>76.794749999999993</v>
      </c>
      <c r="N28" s="564">
        <f t="shared" si="3"/>
        <v>53.324999999999996</v>
      </c>
      <c r="O28" s="564">
        <f>SUM(N28+(R28+S28*N28))*(1+F28)</f>
        <v>76.794749999999993</v>
      </c>
      <c r="P28" s="564">
        <f t="shared" si="4"/>
        <v>71.099999999999994</v>
      </c>
      <c r="Q28" s="564">
        <f>SUM((P28+(R28+S28*P28))*(1+F28))</f>
        <v>95.102999999999994</v>
      </c>
      <c r="R28" s="68">
        <v>21.87</v>
      </c>
      <c r="S28" s="61">
        <v>0.03</v>
      </c>
      <c r="T28" s="61"/>
    </row>
    <row r="29" spans="1:20" ht="285">
      <c r="A29" s="424" t="s">
        <v>728</v>
      </c>
      <c r="B29" s="479" t="s">
        <v>880</v>
      </c>
      <c r="C29" s="541" t="s">
        <v>346</v>
      </c>
      <c r="D29" s="562">
        <v>36.840000000000003</v>
      </c>
      <c r="E29" s="562">
        <f>SUM((D29*S29)+R29)</f>
        <v>28.005199999999999</v>
      </c>
      <c r="F29" s="164"/>
      <c r="G29" s="563">
        <f t="shared" si="0"/>
        <v>64.845200000000006</v>
      </c>
      <c r="H29" s="165"/>
      <c r="I29" s="165"/>
      <c r="J29" s="563">
        <f t="shared" si="1"/>
        <v>55.260000000000005</v>
      </c>
      <c r="K29" s="564">
        <f>SUM((J29+(J29*S29+R29)*(1+F29)))</f>
        <v>83.817800000000005</v>
      </c>
      <c r="L29" s="563">
        <f t="shared" si="2"/>
        <v>55.260000000000005</v>
      </c>
      <c r="M29" s="564">
        <f>SUM((L29+(L29*S29+R29))*(1+F29))</f>
        <v>83.817800000000005</v>
      </c>
      <c r="N29" s="564">
        <f t="shared" si="3"/>
        <v>55.260000000000005</v>
      </c>
      <c r="O29" s="564">
        <f>SUM(N29+(N29*S29+R29))*(1+F29)</f>
        <v>83.817800000000005</v>
      </c>
      <c r="P29" s="564">
        <f t="shared" si="4"/>
        <v>73.680000000000007</v>
      </c>
      <c r="Q29" s="564">
        <f>SUM((P29+(P29*S29+R29))*(1+F29))</f>
        <v>102.79040000000001</v>
      </c>
      <c r="R29" s="61">
        <v>26.9</v>
      </c>
      <c r="S29" s="61">
        <v>0.03</v>
      </c>
      <c r="T29" s="61"/>
    </row>
    <row r="30" spans="1:20" ht="135.75" customHeight="1">
      <c r="A30" s="424" t="s">
        <v>727</v>
      </c>
      <c r="B30" s="479" t="s">
        <v>880</v>
      </c>
      <c r="C30" s="541" t="s">
        <v>347</v>
      </c>
      <c r="D30" s="562">
        <v>35.81</v>
      </c>
      <c r="E30" s="562">
        <f>SUM((D30*S30)+R30)</f>
        <v>28.0243</v>
      </c>
      <c r="F30" s="164"/>
      <c r="G30" s="563">
        <f t="shared" si="0"/>
        <v>63.834299999999999</v>
      </c>
      <c r="H30" s="166"/>
      <c r="I30" s="168"/>
      <c r="J30" s="563">
        <f t="shared" si="1"/>
        <v>53.715000000000003</v>
      </c>
      <c r="K30" s="564">
        <f>SUM((J30+(J30*S30+R30)*(1+F30)))</f>
        <v>82.276450000000011</v>
      </c>
      <c r="L30" s="563">
        <f t="shared" si="2"/>
        <v>53.715000000000003</v>
      </c>
      <c r="M30" s="564">
        <f>SUM((L30+(L30*S30+R30)*(1+F30)))</f>
        <v>82.276450000000011</v>
      </c>
      <c r="N30" s="564">
        <f t="shared" si="3"/>
        <v>53.715000000000003</v>
      </c>
      <c r="O30" s="564">
        <f>SUM(N30+(N30*S30+R30)*(1+F30))</f>
        <v>82.276450000000011</v>
      </c>
      <c r="P30" s="564">
        <f t="shared" si="4"/>
        <v>71.62</v>
      </c>
      <c r="Q30" s="564">
        <f>SUM((P30+(P30*S30+R30)*(1+F30)))</f>
        <v>100.71860000000001</v>
      </c>
      <c r="R30" s="68">
        <v>26.95</v>
      </c>
      <c r="S30" s="61">
        <v>0.03</v>
      </c>
      <c r="T30" s="61"/>
    </row>
    <row r="31" spans="1:20" ht="144.75" customHeight="1">
      <c r="A31" s="424" t="s">
        <v>726</v>
      </c>
      <c r="B31" s="479" t="s">
        <v>880</v>
      </c>
      <c r="C31" s="541" t="s">
        <v>347</v>
      </c>
      <c r="D31" s="562">
        <v>36.9</v>
      </c>
      <c r="E31" s="562">
        <f>SUM((D31*T31)+R31)+S31</f>
        <v>26.106999999999999</v>
      </c>
      <c r="F31" s="164"/>
      <c r="G31" s="563">
        <f t="shared" si="0"/>
        <v>63.006999999999998</v>
      </c>
      <c r="H31" s="166"/>
      <c r="I31" s="166"/>
      <c r="J31" s="563">
        <f t="shared" si="1"/>
        <v>55.349999999999994</v>
      </c>
      <c r="K31" s="564">
        <f>SUM((J31+(E31+(S31*1.5))*(1+F31)))</f>
        <v>91.131999999999991</v>
      </c>
      <c r="L31" s="563">
        <f t="shared" si="2"/>
        <v>55.349999999999994</v>
      </c>
      <c r="M31" s="564">
        <f>SUM((L31+(E31+(S31*1.5))*(1+F31)))</f>
        <v>91.131999999999991</v>
      </c>
      <c r="N31" s="564">
        <f t="shared" si="3"/>
        <v>55.349999999999994</v>
      </c>
      <c r="O31" s="564">
        <f>SUM(N31+(E31+(S31*1.5))*(1+F31))</f>
        <v>91.131999999999991</v>
      </c>
      <c r="P31" s="564">
        <f t="shared" si="4"/>
        <v>73.8</v>
      </c>
      <c r="Q31" s="564">
        <f>SUM((P31+(E31+(S31*2))*(1+F31)))</f>
        <v>112.80699999999999</v>
      </c>
      <c r="R31" s="68">
        <v>18.55</v>
      </c>
      <c r="S31" s="68">
        <v>6.45</v>
      </c>
      <c r="T31" s="68">
        <v>0.03</v>
      </c>
    </row>
    <row r="32" spans="1:20" ht="285">
      <c r="A32" s="424" t="s">
        <v>722</v>
      </c>
      <c r="B32" s="405" t="s">
        <v>881</v>
      </c>
      <c r="C32" s="496" t="s">
        <v>303</v>
      </c>
      <c r="D32" s="562">
        <v>34.6</v>
      </c>
      <c r="E32" s="562">
        <f>SUM((D32*S32)+R32)</f>
        <v>24.546500000000002</v>
      </c>
      <c r="F32" s="164"/>
      <c r="G32" s="563">
        <f t="shared" si="0"/>
        <v>59.146500000000003</v>
      </c>
      <c r="H32" s="165"/>
      <c r="I32" s="165"/>
      <c r="J32" s="563">
        <f t="shared" si="1"/>
        <v>51.900000000000006</v>
      </c>
      <c r="K32" s="564">
        <f>SUM((J32+E32)*(1+F32))</f>
        <v>76.446500000000015</v>
      </c>
      <c r="L32" s="563">
        <f t="shared" si="2"/>
        <v>51.900000000000006</v>
      </c>
      <c r="M32" s="564">
        <f>SUM((L32+E32)*(1+F32))</f>
        <v>76.446500000000015</v>
      </c>
      <c r="N32" s="564">
        <f t="shared" si="3"/>
        <v>51.900000000000006</v>
      </c>
      <c r="O32" s="564">
        <f>SUM(E32+N32)*(1+F32)</f>
        <v>76.446500000000015</v>
      </c>
      <c r="P32" s="564">
        <f t="shared" si="4"/>
        <v>69.2</v>
      </c>
      <c r="Q32" s="564">
        <f>SUM((P32+E32)*(1+F32))</f>
        <v>93.746499999999997</v>
      </c>
      <c r="R32" s="68">
        <v>22.73</v>
      </c>
      <c r="S32" s="80">
        <v>5.2499999999999998E-2</v>
      </c>
      <c r="T32" s="61"/>
    </row>
    <row r="33" spans="1:20" ht="195">
      <c r="A33" s="424" t="s">
        <v>724</v>
      </c>
      <c r="B33" s="405" t="s">
        <v>881</v>
      </c>
      <c r="C33" s="541" t="s">
        <v>351</v>
      </c>
      <c r="D33" s="562">
        <v>35.549999999999997</v>
      </c>
      <c r="E33" s="562">
        <f>SUM((D33*S33)+R33)</f>
        <v>22.936500000000002</v>
      </c>
      <c r="F33" s="164"/>
      <c r="G33" s="563">
        <f t="shared" si="0"/>
        <v>58.486499999999999</v>
      </c>
      <c r="H33" s="165"/>
      <c r="I33" s="165"/>
      <c r="J33" s="563">
        <f t="shared" si="1"/>
        <v>53.324999999999996</v>
      </c>
      <c r="K33" s="564">
        <f>SUM((J33+(R33+S33*J33)*(1+F33)))</f>
        <v>76.794749999999993</v>
      </c>
      <c r="L33" s="563">
        <f t="shared" si="2"/>
        <v>53.324999999999996</v>
      </c>
      <c r="M33" s="564">
        <f>SUM((L33+(R33+S33*L33))*(1+F33))</f>
        <v>76.794749999999993</v>
      </c>
      <c r="N33" s="564">
        <f t="shared" si="3"/>
        <v>53.324999999999996</v>
      </c>
      <c r="O33" s="564">
        <f>SUM(N33+(R33+S33*N33))*(1+F33)</f>
        <v>76.794749999999993</v>
      </c>
      <c r="P33" s="564">
        <f t="shared" si="4"/>
        <v>71.099999999999994</v>
      </c>
      <c r="Q33" s="564">
        <f>SUM((P33+(R33+S33*P33))*(1+F33))</f>
        <v>95.102999999999994</v>
      </c>
      <c r="R33" s="68">
        <v>21.87</v>
      </c>
      <c r="S33" s="61">
        <v>0.03</v>
      </c>
      <c r="T33" s="61"/>
    </row>
    <row r="34" spans="1:20" ht="255">
      <c r="A34" s="424" t="s">
        <v>723</v>
      </c>
      <c r="B34" s="405" t="s">
        <v>881</v>
      </c>
      <c r="C34" s="541" t="s">
        <v>346</v>
      </c>
      <c r="D34" s="562">
        <v>36.840000000000003</v>
      </c>
      <c r="E34" s="562">
        <f>SUM((D34*S34)+R34)</f>
        <v>28.005199999999999</v>
      </c>
      <c r="F34" s="164"/>
      <c r="G34" s="563">
        <f t="shared" si="0"/>
        <v>64.845200000000006</v>
      </c>
      <c r="H34" s="165"/>
      <c r="I34" s="165"/>
      <c r="J34" s="563">
        <f t="shared" si="1"/>
        <v>55.260000000000005</v>
      </c>
      <c r="K34" s="564">
        <f>SUM((J34+(J34*S34+R34)*(1+F34)))</f>
        <v>83.817800000000005</v>
      </c>
      <c r="L34" s="563">
        <f t="shared" si="2"/>
        <v>55.260000000000005</v>
      </c>
      <c r="M34" s="564">
        <f>SUM((L34+(L34*S34+R34))*(1+F34))</f>
        <v>83.817800000000005</v>
      </c>
      <c r="N34" s="564">
        <f t="shared" si="3"/>
        <v>55.260000000000005</v>
      </c>
      <c r="O34" s="564">
        <f>SUM(N34+(N34*S34+R34))*(1+F34)</f>
        <v>83.817800000000005</v>
      </c>
      <c r="P34" s="564">
        <f t="shared" si="4"/>
        <v>73.680000000000007</v>
      </c>
      <c r="Q34" s="564">
        <f>SUM((P34+(P34*S34+R34))*(1+F34))</f>
        <v>102.79040000000001</v>
      </c>
      <c r="R34" s="61">
        <v>26.9</v>
      </c>
      <c r="S34" s="61">
        <v>0.03</v>
      </c>
      <c r="T34" s="61"/>
    </row>
    <row r="35" spans="1:20" ht="93.75" customHeight="1">
      <c r="A35" s="424" t="s">
        <v>725</v>
      </c>
      <c r="B35" s="405" t="s">
        <v>881</v>
      </c>
      <c r="C35" s="541" t="s">
        <v>347</v>
      </c>
      <c r="D35" s="562">
        <v>35.81</v>
      </c>
      <c r="E35" s="562">
        <f>SUM((D35*S35)+R35)</f>
        <v>28.0243</v>
      </c>
      <c r="F35" s="164"/>
      <c r="G35" s="563">
        <f t="shared" si="0"/>
        <v>63.834299999999999</v>
      </c>
      <c r="H35" s="166"/>
      <c r="I35" s="168"/>
      <c r="J35" s="563">
        <f t="shared" si="1"/>
        <v>53.715000000000003</v>
      </c>
      <c r="K35" s="564">
        <f>SUM((J35+(J35*S35+R35)*(1+F35)))</f>
        <v>82.276450000000011</v>
      </c>
      <c r="L35" s="563">
        <f t="shared" si="2"/>
        <v>53.715000000000003</v>
      </c>
      <c r="M35" s="564">
        <f>SUM((L35+(L35*S35+R35)*(1+F35)))</f>
        <v>82.276450000000011</v>
      </c>
      <c r="N35" s="564">
        <f t="shared" si="3"/>
        <v>53.715000000000003</v>
      </c>
      <c r="O35" s="564">
        <f>SUM(N35+(N35*S35+R35)*(1+F35))</f>
        <v>82.276450000000011</v>
      </c>
      <c r="P35" s="564">
        <f t="shared" si="4"/>
        <v>71.62</v>
      </c>
      <c r="Q35" s="564">
        <f>SUM((P35+(P35*S35+R35)*(1+F35)))</f>
        <v>100.71860000000001</v>
      </c>
      <c r="R35" s="68">
        <v>26.95</v>
      </c>
      <c r="S35" s="61">
        <v>0.03</v>
      </c>
      <c r="T35" s="61"/>
    </row>
    <row r="36" spans="1:20" ht="125.25" customHeight="1">
      <c r="A36" s="424" t="s">
        <v>721</v>
      </c>
      <c r="B36" s="405" t="s">
        <v>881</v>
      </c>
      <c r="C36" s="541" t="s">
        <v>347</v>
      </c>
      <c r="D36" s="562">
        <v>36.9</v>
      </c>
      <c r="E36" s="562">
        <f>SUM((D36*T36)+R36)+S36</f>
        <v>26.106999999999999</v>
      </c>
      <c r="F36" s="164"/>
      <c r="G36" s="563">
        <f t="shared" si="0"/>
        <v>63.006999999999998</v>
      </c>
      <c r="H36" s="166"/>
      <c r="I36" s="166"/>
      <c r="J36" s="563">
        <f t="shared" si="1"/>
        <v>55.349999999999994</v>
      </c>
      <c r="K36" s="564">
        <f>SUM((J36+(E36+(S36*1.5))*(1+F36)))</f>
        <v>91.131999999999991</v>
      </c>
      <c r="L36" s="563">
        <f t="shared" si="2"/>
        <v>55.349999999999994</v>
      </c>
      <c r="M36" s="564">
        <f>SUM((L36+(E36+(S36*1.5))*(1+F36)))</f>
        <v>91.131999999999991</v>
      </c>
      <c r="N36" s="564">
        <f t="shared" si="3"/>
        <v>55.349999999999994</v>
      </c>
      <c r="O36" s="564">
        <f>SUM(N36+(E36+(S36*1.5))*(1+F36))</f>
        <v>91.131999999999991</v>
      </c>
      <c r="P36" s="564">
        <f t="shared" si="4"/>
        <v>73.8</v>
      </c>
      <c r="Q36" s="564">
        <f>SUM((P36+(E36+(S36*2))*(1+F36)))</f>
        <v>112.80699999999999</v>
      </c>
      <c r="R36" s="68">
        <v>18.55</v>
      </c>
      <c r="S36" s="68">
        <v>6.45</v>
      </c>
      <c r="T36" s="68">
        <v>0.03</v>
      </c>
    </row>
    <row r="37" spans="1:20" ht="285">
      <c r="A37" s="424" t="s">
        <v>720</v>
      </c>
      <c r="B37" s="405" t="s">
        <v>882</v>
      </c>
      <c r="C37" s="496" t="s">
        <v>303</v>
      </c>
      <c r="D37" s="562">
        <v>34.6</v>
      </c>
      <c r="E37" s="562">
        <f>SUM((D37*S37)+R37)</f>
        <v>24.546500000000002</v>
      </c>
      <c r="F37" s="164"/>
      <c r="G37" s="563">
        <f t="shared" si="0"/>
        <v>59.146500000000003</v>
      </c>
      <c r="H37" s="165"/>
      <c r="I37" s="165"/>
      <c r="J37" s="563">
        <f t="shared" si="1"/>
        <v>51.900000000000006</v>
      </c>
      <c r="K37" s="564">
        <f>SUM((J37+E37)*(1+F37))</f>
        <v>76.446500000000015</v>
      </c>
      <c r="L37" s="563">
        <f t="shared" si="2"/>
        <v>51.900000000000006</v>
      </c>
      <c r="M37" s="564">
        <f>SUM((L37+E37)*(1+F37))</f>
        <v>76.446500000000015</v>
      </c>
      <c r="N37" s="564">
        <f t="shared" si="3"/>
        <v>51.900000000000006</v>
      </c>
      <c r="O37" s="564">
        <f>SUM(E37+N37)*(1+F37)</f>
        <v>76.446500000000015</v>
      </c>
      <c r="P37" s="564">
        <f t="shared" si="4"/>
        <v>69.2</v>
      </c>
      <c r="Q37" s="564">
        <f>SUM((P37+E37)*(1+F37))</f>
        <v>93.746499999999997</v>
      </c>
      <c r="R37" s="68">
        <v>22.73</v>
      </c>
      <c r="S37" s="80">
        <v>5.2499999999999998E-2</v>
      </c>
      <c r="T37" s="61"/>
    </row>
    <row r="38" spans="1:20" ht="225">
      <c r="A38" s="424" t="s">
        <v>719</v>
      </c>
      <c r="B38" s="405" t="s">
        <v>882</v>
      </c>
      <c r="C38" s="541" t="s">
        <v>351</v>
      </c>
      <c r="D38" s="562">
        <v>35.549999999999997</v>
      </c>
      <c r="E38" s="562">
        <f>SUM((D38*S38)+R38)</f>
        <v>22.936500000000002</v>
      </c>
      <c r="F38" s="164"/>
      <c r="G38" s="563">
        <f t="shared" si="0"/>
        <v>58.486499999999999</v>
      </c>
      <c r="H38" s="165"/>
      <c r="I38" s="165"/>
      <c r="J38" s="563">
        <f t="shared" ref="J38:J81" si="9">SUM(D38*1.5)</f>
        <v>53.324999999999996</v>
      </c>
      <c r="K38" s="564">
        <f>SUM((J38+(R38+S38*J38)*(1+F38)))</f>
        <v>76.794749999999993</v>
      </c>
      <c r="L38" s="563">
        <f t="shared" ref="L38:L81" si="10">SUM(D38*1.5)</f>
        <v>53.324999999999996</v>
      </c>
      <c r="M38" s="564">
        <f>SUM((L38+(R38+S38*L38))*(1+F38))</f>
        <v>76.794749999999993</v>
      </c>
      <c r="N38" s="564">
        <f t="shared" ref="N38:N81" si="11">SUM(D38*1.5)</f>
        <v>53.324999999999996</v>
      </c>
      <c r="O38" s="564">
        <f>SUM(N38+(R38+S38*N38))*(1+F38)</f>
        <v>76.794749999999993</v>
      </c>
      <c r="P38" s="564">
        <f t="shared" ref="P38:P81" si="12">SUM(D38*2)</f>
        <v>71.099999999999994</v>
      </c>
      <c r="Q38" s="564">
        <f>SUM((P38+(R38+S38*P38))*(1+F38))</f>
        <v>95.102999999999994</v>
      </c>
      <c r="R38" s="68">
        <v>21.87</v>
      </c>
      <c r="S38" s="61">
        <v>0.03</v>
      </c>
      <c r="T38" s="61"/>
    </row>
    <row r="39" spans="1:20" ht="285">
      <c r="A39" s="424" t="s">
        <v>718</v>
      </c>
      <c r="B39" s="405" t="s">
        <v>882</v>
      </c>
      <c r="C39" s="541" t="s">
        <v>346</v>
      </c>
      <c r="D39" s="562">
        <v>36.840000000000003</v>
      </c>
      <c r="E39" s="562">
        <f>SUM((D39*S39)+R39)</f>
        <v>28.005199999999999</v>
      </c>
      <c r="F39" s="164"/>
      <c r="G39" s="563">
        <f t="shared" si="0"/>
        <v>64.845200000000006</v>
      </c>
      <c r="H39" s="165"/>
      <c r="I39" s="165"/>
      <c r="J39" s="563">
        <f t="shared" si="9"/>
        <v>55.260000000000005</v>
      </c>
      <c r="K39" s="564">
        <f>SUM((J39+(J39*S39+R39)*(1+F39)))</f>
        <v>83.817800000000005</v>
      </c>
      <c r="L39" s="563">
        <f t="shared" si="10"/>
        <v>55.260000000000005</v>
      </c>
      <c r="M39" s="564">
        <f>SUM((L39+(L39*S39+R39))*(1+F39))</f>
        <v>83.817800000000005</v>
      </c>
      <c r="N39" s="564">
        <f t="shared" si="11"/>
        <v>55.260000000000005</v>
      </c>
      <c r="O39" s="564">
        <f>SUM(N39+(N39*S39+R39))*(1+F39)</f>
        <v>83.817800000000005</v>
      </c>
      <c r="P39" s="564">
        <f t="shared" si="12"/>
        <v>73.680000000000007</v>
      </c>
      <c r="Q39" s="564">
        <f>SUM((P39+(P39*S39+R39))*(1+F39))</f>
        <v>102.79040000000001</v>
      </c>
      <c r="R39" s="61">
        <v>26.9</v>
      </c>
      <c r="S39" s="61">
        <v>0.03</v>
      </c>
      <c r="T39" s="61"/>
    </row>
    <row r="40" spans="1:20" ht="121.5" customHeight="1">
      <c r="A40" s="424" t="s">
        <v>717</v>
      </c>
      <c r="B40" s="405" t="s">
        <v>882</v>
      </c>
      <c r="C40" s="541" t="s">
        <v>347</v>
      </c>
      <c r="D40" s="562">
        <v>35.81</v>
      </c>
      <c r="E40" s="562">
        <f>SUM((D40*S40)+R40)</f>
        <v>28.0243</v>
      </c>
      <c r="F40" s="164"/>
      <c r="G40" s="563">
        <f t="shared" si="0"/>
        <v>63.834299999999999</v>
      </c>
      <c r="H40" s="166"/>
      <c r="I40" s="168"/>
      <c r="J40" s="563">
        <f t="shared" si="9"/>
        <v>53.715000000000003</v>
      </c>
      <c r="K40" s="564">
        <f>SUM((J40+(J40*S40+R40)*(1+F40)))</f>
        <v>82.276450000000011</v>
      </c>
      <c r="L40" s="563">
        <f t="shared" si="10"/>
        <v>53.715000000000003</v>
      </c>
      <c r="M40" s="564">
        <f>SUM((L40+(L40*S40+R40)*(1+F40)))</f>
        <v>82.276450000000011</v>
      </c>
      <c r="N40" s="564">
        <f t="shared" si="11"/>
        <v>53.715000000000003</v>
      </c>
      <c r="O40" s="564">
        <f>SUM(N40+(N40*S40+R40)*(1+F40))</f>
        <v>82.276450000000011</v>
      </c>
      <c r="P40" s="564">
        <f t="shared" si="12"/>
        <v>71.62</v>
      </c>
      <c r="Q40" s="564">
        <f>SUM((P40+(P40*S40+R40)*(1+F40)))</f>
        <v>100.71860000000001</v>
      </c>
      <c r="R40" s="68">
        <v>26.95</v>
      </c>
      <c r="S40" s="61">
        <v>0.03</v>
      </c>
      <c r="T40" s="61"/>
    </row>
    <row r="41" spans="1:20" ht="135">
      <c r="A41" s="424" t="s">
        <v>716</v>
      </c>
      <c r="B41" s="405" t="s">
        <v>882</v>
      </c>
      <c r="C41" s="541" t="s">
        <v>347</v>
      </c>
      <c r="D41" s="562">
        <v>36.9</v>
      </c>
      <c r="E41" s="562">
        <f>SUM((D41*T41)+R41)+S41</f>
        <v>26.106999999999999</v>
      </c>
      <c r="F41" s="164"/>
      <c r="G41" s="563">
        <f t="shared" si="0"/>
        <v>63.006999999999998</v>
      </c>
      <c r="H41" s="166"/>
      <c r="I41" s="166"/>
      <c r="J41" s="563">
        <f t="shared" si="9"/>
        <v>55.349999999999994</v>
      </c>
      <c r="K41" s="564">
        <f>SUM((J41+(E41+(S41*1.5))*(1+F41)))</f>
        <v>91.131999999999991</v>
      </c>
      <c r="L41" s="563">
        <f t="shared" si="10"/>
        <v>55.349999999999994</v>
      </c>
      <c r="M41" s="564">
        <f>SUM((L41+(E41+(S41*1.5))*(1+F41)))</f>
        <v>91.131999999999991</v>
      </c>
      <c r="N41" s="564">
        <f t="shared" si="11"/>
        <v>55.349999999999994</v>
      </c>
      <c r="O41" s="564">
        <f>SUM(N41+(E41+(S41*1.5))*(1+F41))</f>
        <v>91.131999999999991</v>
      </c>
      <c r="P41" s="564">
        <f t="shared" si="12"/>
        <v>73.8</v>
      </c>
      <c r="Q41" s="564">
        <f>SUM((P41+(E41+(S41*2))*(1+F41)))</f>
        <v>112.80699999999999</v>
      </c>
      <c r="R41" s="68">
        <v>18.55</v>
      </c>
      <c r="S41" s="68">
        <v>6.45</v>
      </c>
      <c r="T41" s="68">
        <v>0.03</v>
      </c>
    </row>
    <row r="42" spans="1:20" ht="285" hidden="1">
      <c r="A42" s="410" t="s">
        <v>477</v>
      </c>
      <c r="B42" s="540" t="s">
        <v>566</v>
      </c>
      <c r="C42" s="496" t="s">
        <v>303</v>
      </c>
      <c r="D42" s="562">
        <v>34.6</v>
      </c>
      <c r="E42" s="562">
        <f>SUM((D42*S42)+R42)</f>
        <v>24.546500000000002</v>
      </c>
      <c r="F42" s="164"/>
      <c r="G42" s="563">
        <f t="shared" si="0"/>
        <v>59.146500000000003</v>
      </c>
      <c r="H42" s="165"/>
      <c r="I42" s="165"/>
      <c r="J42" s="563">
        <f t="shared" si="9"/>
        <v>51.900000000000006</v>
      </c>
      <c r="K42" s="564">
        <f>SUM((J42+E42)*(1+F42))</f>
        <v>76.446500000000015</v>
      </c>
      <c r="L42" s="563">
        <f>SUM(D42*1.5)</f>
        <v>51.900000000000006</v>
      </c>
      <c r="M42" s="564">
        <f>SUM((L42+E42)*(1+F42))</f>
        <v>76.446500000000015</v>
      </c>
      <c r="N42" s="564">
        <f>SUM(D42*1.5)</f>
        <v>51.900000000000006</v>
      </c>
      <c r="O42" s="564">
        <f>SUM(E42+N42)*(1+F42)</f>
        <v>76.446500000000015</v>
      </c>
      <c r="P42" s="564">
        <f>SUM(D42*2)</f>
        <v>69.2</v>
      </c>
      <c r="Q42" s="564">
        <f>SUM((P42+E42)*(1+F42))</f>
        <v>93.746499999999997</v>
      </c>
      <c r="R42" s="68">
        <v>22.73</v>
      </c>
      <c r="S42" s="80">
        <v>5.2499999999999998E-2</v>
      </c>
      <c r="T42" s="61"/>
    </row>
    <row r="43" spans="1:20" ht="210" hidden="1">
      <c r="A43" s="541" t="s">
        <v>358</v>
      </c>
      <c r="B43" s="540" t="s">
        <v>566</v>
      </c>
      <c r="C43" s="541" t="s">
        <v>351</v>
      </c>
      <c r="D43" s="562">
        <v>35.549999999999997</v>
      </c>
      <c r="E43" s="562">
        <f>SUM((D43*S43)+R43)</f>
        <v>22.936500000000002</v>
      </c>
      <c r="F43" s="164"/>
      <c r="G43" s="563">
        <f t="shared" si="0"/>
        <v>58.486499999999999</v>
      </c>
      <c r="H43" s="165"/>
      <c r="I43" s="165"/>
      <c r="J43" s="563">
        <f>SUM(D43*1.5)</f>
        <v>53.324999999999996</v>
      </c>
      <c r="K43" s="564">
        <f>SUM((J43+(R43+S43*J43)*(1+F43)))</f>
        <v>76.794749999999993</v>
      </c>
      <c r="L43" s="563">
        <f>SUM(D43*1.5)</f>
        <v>53.324999999999996</v>
      </c>
      <c r="M43" s="564">
        <f>SUM((L43+(R43+S43*L43))*(1+F43))</f>
        <v>76.794749999999993</v>
      </c>
      <c r="N43" s="564">
        <f>SUM(D43*1.5)</f>
        <v>53.324999999999996</v>
      </c>
      <c r="O43" s="564">
        <f>SUM(N43+(R43+S43*N43))*(1+F43)</f>
        <v>76.794749999999993</v>
      </c>
      <c r="P43" s="564">
        <f>SUM(D43*2)</f>
        <v>71.099999999999994</v>
      </c>
      <c r="Q43" s="564">
        <f>SUM((P43+(R43+S43*P43))*(1+F43))</f>
        <v>95.102999999999994</v>
      </c>
      <c r="R43" s="68">
        <v>21.87</v>
      </c>
      <c r="S43" s="61">
        <v>0.03</v>
      </c>
      <c r="T43" s="61"/>
    </row>
    <row r="44" spans="1:20" ht="323.25" hidden="1" customHeight="1">
      <c r="A44" s="541" t="s">
        <v>359</v>
      </c>
      <c r="B44" s="540" t="s">
        <v>566</v>
      </c>
      <c r="C44" s="541" t="s">
        <v>346</v>
      </c>
      <c r="D44" s="562">
        <v>36.840000000000003</v>
      </c>
      <c r="E44" s="562">
        <f>SUM((D44*S44)+R44)</f>
        <v>28.005199999999999</v>
      </c>
      <c r="F44" s="164"/>
      <c r="G44" s="563">
        <f t="shared" si="0"/>
        <v>64.845200000000006</v>
      </c>
      <c r="H44" s="165"/>
      <c r="I44" s="165"/>
      <c r="J44" s="563">
        <f>SUM(D44*1.5)</f>
        <v>55.260000000000005</v>
      </c>
      <c r="K44" s="564">
        <f>SUM((J44+(J44*S44+R44)*(1+F44)))</f>
        <v>83.817800000000005</v>
      </c>
      <c r="L44" s="563">
        <f>SUM(D44*1.5)</f>
        <v>55.260000000000005</v>
      </c>
      <c r="M44" s="564">
        <f>SUM((L44+(L44*S44+R44))*(1+F44))</f>
        <v>83.817800000000005</v>
      </c>
      <c r="N44" s="564">
        <f>SUM(D44*1.5)</f>
        <v>55.260000000000005</v>
      </c>
      <c r="O44" s="564">
        <f>SUM(N44+(N44*S44+R44))*(1+F44)</f>
        <v>83.817800000000005</v>
      </c>
      <c r="P44" s="564">
        <f>SUM(D44*2)</f>
        <v>73.680000000000007</v>
      </c>
      <c r="Q44" s="564">
        <f>SUM((P44+(P44*S44+R44))*(1+F44))</f>
        <v>102.79040000000001</v>
      </c>
      <c r="R44" s="61">
        <v>26.9</v>
      </c>
      <c r="S44" s="61">
        <v>0.03</v>
      </c>
      <c r="T44" s="61"/>
    </row>
    <row r="45" spans="1:20" ht="90" hidden="1">
      <c r="A45" s="541" t="s">
        <v>360</v>
      </c>
      <c r="B45" s="540" t="s">
        <v>566</v>
      </c>
      <c r="C45" s="541" t="s">
        <v>347</v>
      </c>
      <c r="D45" s="562">
        <v>35.81</v>
      </c>
      <c r="E45" s="562">
        <f>SUM((D45*S45)+R45)</f>
        <v>28.0243</v>
      </c>
      <c r="F45" s="164"/>
      <c r="G45" s="563">
        <f t="shared" si="0"/>
        <v>63.834299999999999</v>
      </c>
      <c r="H45" s="166"/>
      <c r="I45" s="168"/>
      <c r="J45" s="563">
        <f>SUM(D45*1.5)</f>
        <v>53.715000000000003</v>
      </c>
      <c r="K45" s="564">
        <f>SUM((J45+(J45*S45+R45)*(1+F45)))</f>
        <v>82.276450000000011</v>
      </c>
      <c r="L45" s="563">
        <f>SUM(D45*1.5)</f>
        <v>53.715000000000003</v>
      </c>
      <c r="M45" s="564">
        <f>SUM((L45+(L45*S45+R45)*(1+F45)))</f>
        <v>82.276450000000011</v>
      </c>
      <c r="N45" s="564">
        <f>SUM(D45*1.5)</f>
        <v>53.715000000000003</v>
      </c>
      <c r="O45" s="564">
        <f>SUM(N45+(N45*S45+R45)*(1+F45))</f>
        <v>82.276450000000011</v>
      </c>
      <c r="P45" s="564">
        <f>SUM(D45*2)</f>
        <v>71.62</v>
      </c>
      <c r="Q45" s="564">
        <f>SUM((P45+(P45*S45+R45)*(1+F45)))</f>
        <v>100.71860000000001</v>
      </c>
      <c r="R45" s="68">
        <v>26.95</v>
      </c>
      <c r="S45" s="61">
        <v>0.03</v>
      </c>
      <c r="T45" s="61"/>
    </row>
    <row r="46" spans="1:20" ht="140.25" hidden="1" customHeight="1">
      <c r="A46" s="541" t="s">
        <v>361</v>
      </c>
      <c r="B46" s="540" t="s">
        <v>566</v>
      </c>
      <c r="C46" s="541" t="s">
        <v>347</v>
      </c>
      <c r="D46" s="562">
        <v>36.9</v>
      </c>
      <c r="E46" s="562">
        <f>SUM((D46*T46)+R46)+S46</f>
        <v>26.106999999999999</v>
      </c>
      <c r="F46" s="164"/>
      <c r="G46" s="563">
        <f t="shared" si="0"/>
        <v>63.006999999999998</v>
      </c>
      <c r="H46" s="166"/>
      <c r="I46" s="166"/>
      <c r="J46" s="563">
        <f>SUM(D46*1.5)</f>
        <v>55.349999999999994</v>
      </c>
      <c r="K46" s="564">
        <f>SUM((J46+(E46+(S46*1.5))*(1+F46)))</f>
        <v>91.131999999999991</v>
      </c>
      <c r="L46" s="563">
        <f>SUM(D46*1.5)</f>
        <v>55.349999999999994</v>
      </c>
      <c r="M46" s="564">
        <f>SUM((L46+(E46+(S46*1.5))*(1+F46)))</f>
        <v>91.131999999999991</v>
      </c>
      <c r="N46" s="564">
        <f>SUM(D46*1.5)</f>
        <v>55.349999999999994</v>
      </c>
      <c r="O46" s="564">
        <f>SUM(N46+(E46+(S46*1.5))*(1+F46))</f>
        <v>91.131999999999991</v>
      </c>
      <c r="P46" s="564">
        <f>SUM(D46*2)</f>
        <v>73.8</v>
      </c>
      <c r="Q46" s="564">
        <f>SUM((P46+(E46+(S46*2))*(1+F46)))</f>
        <v>112.80699999999999</v>
      </c>
      <c r="R46" s="68">
        <v>18.55</v>
      </c>
      <c r="S46" s="68">
        <v>6.45</v>
      </c>
      <c r="T46" s="68">
        <v>0.03</v>
      </c>
    </row>
    <row r="47" spans="1:20" ht="285">
      <c r="A47" s="424" t="s">
        <v>714</v>
      </c>
      <c r="B47" s="424" t="s">
        <v>711</v>
      </c>
      <c r="C47" s="496" t="s">
        <v>303</v>
      </c>
      <c r="D47" s="562">
        <v>34.6</v>
      </c>
      <c r="E47" s="562">
        <f>SUM((D47*S47)+R47)</f>
        <v>24.546500000000002</v>
      </c>
      <c r="F47" s="164"/>
      <c r="G47" s="563">
        <f t="shared" si="0"/>
        <v>59.146500000000003</v>
      </c>
      <c r="H47" s="165"/>
      <c r="I47" s="165"/>
      <c r="J47" s="563">
        <f t="shared" si="9"/>
        <v>51.900000000000006</v>
      </c>
      <c r="K47" s="564">
        <f>SUM((J47+E47)*(1+F47))</f>
        <v>76.446500000000015</v>
      </c>
      <c r="L47" s="563">
        <f t="shared" si="10"/>
        <v>51.900000000000006</v>
      </c>
      <c r="M47" s="564">
        <f>SUM((L47+E47)*(1+F47))</f>
        <v>76.446500000000015</v>
      </c>
      <c r="N47" s="564">
        <f t="shared" si="11"/>
        <v>51.900000000000006</v>
      </c>
      <c r="O47" s="564">
        <f>SUM(E47+N47)*(1+F47)</f>
        <v>76.446500000000015</v>
      </c>
      <c r="P47" s="564">
        <f t="shared" si="12"/>
        <v>69.2</v>
      </c>
      <c r="Q47" s="564">
        <f>SUM((P47+E47)*(1+F47))</f>
        <v>93.746499999999997</v>
      </c>
      <c r="R47" s="68">
        <v>22.73</v>
      </c>
      <c r="S47" s="80">
        <v>5.2499999999999998E-2</v>
      </c>
      <c r="T47" s="61"/>
    </row>
    <row r="48" spans="1:20" ht="201" customHeight="1">
      <c r="A48" s="424" t="s">
        <v>715</v>
      </c>
      <c r="B48" s="405" t="s">
        <v>883</v>
      </c>
      <c r="C48" s="541" t="s">
        <v>351</v>
      </c>
      <c r="D48" s="562">
        <v>35.549999999999997</v>
      </c>
      <c r="E48" s="562">
        <f>SUM((D48*S48)+R48)</f>
        <v>22.936500000000002</v>
      </c>
      <c r="F48" s="164"/>
      <c r="G48" s="563">
        <f t="shared" si="0"/>
        <v>58.486499999999999</v>
      </c>
      <c r="H48" s="165"/>
      <c r="I48" s="165"/>
      <c r="J48" s="563">
        <f t="shared" si="9"/>
        <v>53.324999999999996</v>
      </c>
      <c r="K48" s="564">
        <f>SUM((J48+(R48+S48*J48)*(1+F48)))</f>
        <v>76.794749999999993</v>
      </c>
      <c r="L48" s="563">
        <f t="shared" si="10"/>
        <v>53.324999999999996</v>
      </c>
      <c r="M48" s="564">
        <f>SUM((L48+(R48+S48*L48))*(1+F48))</f>
        <v>76.794749999999993</v>
      </c>
      <c r="N48" s="564">
        <f t="shared" si="11"/>
        <v>53.324999999999996</v>
      </c>
      <c r="O48" s="564">
        <f>SUM(N48+(R48+S48*N48))*(1+F48)</f>
        <v>76.794749999999993</v>
      </c>
      <c r="P48" s="564">
        <f t="shared" si="12"/>
        <v>71.099999999999994</v>
      </c>
      <c r="Q48" s="564">
        <f>SUM((P48+(R48+S48*P48))*(1+F48))</f>
        <v>95.102999999999994</v>
      </c>
      <c r="R48" s="68">
        <v>21.87</v>
      </c>
      <c r="S48" s="61">
        <v>0.03</v>
      </c>
      <c r="T48" s="61"/>
    </row>
    <row r="49" spans="1:20" ht="255">
      <c r="A49" s="424" t="s">
        <v>713</v>
      </c>
      <c r="B49" s="405" t="s">
        <v>883</v>
      </c>
      <c r="C49" s="541" t="s">
        <v>346</v>
      </c>
      <c r="D49" s="562">
        <v>36.840000000000003</v>
      </c>
      <c r="E49" s="562">
        <f>SUM((D49*S49)+R49)</f>
        <v>28.005199999999999</v>
      </c>
      <c r="F49" s="164"/>
      <c r="G49" s="563">
        <f t="shared" si="0"/>
        <v>64.845200000000006</v>
      </c>
      <c r="H49" s="165"/>
      <c r="I49" s="165"/>
      <c r="J49" s="563">
        <f t="shared" si="9"/>
        <v>55.260000000000005</v>
      </c>
      <c r="K49" s="564">
        <f>SUM((J49+(J49*S49+R49)*(1+F49)))</f>
        <v>83.817800000000005</v>
      </c>
      <c r="L49" s="563">
        <f t="shared" si="10"/>
        <v>55.260000000000005</v>
      </c>
      <c r="M49" s="564">
        <f>SUM((L49+(L49*S49+R49))*(1+F49))</f>
        <v>83.817800000000005</v>
      </c>
      <c r="N49" s="564">
        <f t="shared" si="11"/>
        <v>55.260000000000005</v>
      </c>
      <c r="O49" s="564">
        <f>SUM(N49+(N49*S49+R49))*(1+F49)</f>
        <v>83.817800000000005</v>
      </c>
      <c r="P49" s="564">
        <f t="shared" si="12"/>
        <v>73.680000000000007</v>
      </c>
      <c r="Q49" s="564">
        <f>SUM((P49+(P49*S49+R49))*(1+F49))</f>
        <v>102.79040000000001</v>
      </c>
      <c r="R49" s="61">
        <v>26.9</v>
      </c>
      <c r="S49" s="61">
        <v>0.03</v>
      </c>
      <c r="T49" s="61"/>
    </row>
    <row r="50" spans="1:20" ht="105.75" customHeight="1">
      <c r="A50" s="424" t="s">
        <v>712</v>
      </c>
      <c r="B50" s="405" t="s">
        <v>883</v>
      </c>
      <c r="C50" s="541" t="s">
        <v>347</v>
      </c>
      <c r="D50" s="562">
        <v>35.81</v>
      </c>
      <c r="E50" s="562">
        <f>SUM((D50*S50)+R50)</f>
        <v>28.0243</v>
      </c>
      <c r="F50" s="164"/>
      <c r="G50" s="563">
        <f t="shared" si="0"/>
        <v>63.834299999999999</v>
      </c>
      <c r="H50" s="166"/>
      <c r="I50" s="168"/>
      <c r="J50" s="563">
        <f t="shared" si="9"/>
        <v>53.715000000000003</v>
      </c>
      <c r="K50" s="564">
        <f>SUM((J50+(J50*S50+R50)*(1+F50)))</f>
        <v>82.276450000000011</v>
      </c>
      <c r="L50" s="563">
        <f t="shared" si="10"/>
        <v>53.715000000000003</v>
      </c>
      <c r="M50" s="564">
        <f>SUM((L50+(L50*S50+R50)*(1+F50)))</f>
        <v>82.276450000000011</v>
      </c>
      <c r="N50" s="564">
        <f t="shared" si="11"/>
        <v>53.715000000000003</v>
      </c>
      <c r="O50" s="564">
        <f>SUM(N50+(N50*S50+R50)*(1+F50))</f>
        <v>82.276450000000011</v>
      </c>
      <c r="P50" s="564">
        <f t="shared" si="12"/>
        <v>71.62</v>
      </c>
      <c r="Q50" s="564">
        <f>SUM((P50+(P50*S50+R50)*(1+F50)))</f>
        <v>100.71860000000001</v>
      </c>
      <c r="R50" s="68">
        <v>26.95</v>
      </c>
      <c r="S50" s="61">
        <v>0.03</v>
      </c>
      <c r="T50" s="61"/>
    </row>
    <row r="51" spans="1:20" ht="126" customHeight="1">
      <c r="A51" s="424" t="s">
        <v>710</v>
      </c>
      <c r="B51" s="405" t="s">
        <v>883</v>
      </c>
      <c r="C51" s="541" t="s">
        <v>347</v>
      </c>
      <c r="D51" s="562">
        <v>36.9</v>
      </c>
      <c r="E51" s="562">
        <f>SUM((D51*T51)+R51)+S51</f>
        <v>26.106999999999999</v>
      </c>
      <c r="F51" s="164"/>
      <c r="G51" s="563">
        <f t="shared" si="0"/>
        <v>63.006999999999998</v>
      </c>
      <c r="H51" s="166"/>
      <c r="I51" s="166"/>
      <c r="J51" s="563">
        <f t="shared" si="9"/>
        <v>55.349999999999994</v>
      </c>
      <c r="K51" s="564">
        <f>SUM((J51+(E51+(S51*1.5))*(1+F51)))</f>
        <v>91.131999999999991</v>
      </c>
      <c r="L51" s="563">
        <f t="shared" si="10"/>
        <v>55.349999999999994</v>
      </c>
      <c r="M51" s="564">
        <f>SUM((L51+(E51+(S51*1.5))*(1+F51)))</f>
        <v>91.131999999999991</v>
      </c>
      <c r="N51" s="564">
        <f t="shared" si="11"/>
        <v>55.349999999999994</v>
      </c>
      <c r="O51" s="564">
        <f>SUM(N51+(E51+(S51*1.5))*(1+F51))</f>
        <v>91.131999999999991</v>
      </c>
      <c r="P51" s="564">
        <f t="shared" si="12"/>
        <v>73.8</v>
      </c>
      <c r="Q51" s="564">
        <f>SUM((P51+(E51+(S51*2))*(1+F51)))</f>
        <v>112.80699999999999</v>
      </c>
      <c r="R51" s="68">
        <v>18.55</v>
      </c>
      <c r="S51" s="68">
        <v>6.45</v>
      </c>
      <c r="T51" s="68">
        <v>0.03</v>
      </c>
    </row>
    <row r="52" spans="1:20" ht="270" customHeight="1">
      <c r="A52" s="424" t="s">
        <v>706</v>
      </c>
      <c r="B52" s="405" t="s">
        <v>884</v>
      </c>
      <c r="C52" s="496" t="s">
        <v>303</v>
      </c>
      <c r="D52" s="562">
        <v>34.6</v>
      </c>
      <c r="E52" s="562">
        <f>SUM((D52*S52)+R52)</f>
        <v>24.546500000000002</v>
      </c>
      <c r="F52" s="164"/>
      <c r="G52" s="563">
        <f t="shared" si="0"/>
        <v>59.146500000000003</v>
      </c>
      <c r="H52" s="165"/>
      <c r="I52" s="165"/>
      <c r="J52" s="563">
        <f>SUM(D52*1.5)</f>
        <v>51.900000000000006</v>
      </c>
      <c r="K52" s="564">
        <f>SUM((J52+E52)*(1+F52))</f>
        <v>76.446500000000015</v>
      </c>
      <c r="L52" s="563">
        <f>SUM(D52*1.5)</f>
        <v>51.900000000000006</v>
      </c>
      <c r="M52" s="564">
        <f>SUM((L52+E52)*(1+F52))</f>
        <v>76.446500000000015</v>
      </c>
      <c r="N52" s="564">
        <f>SUM(D52*1.5)</f>
        <v>51.900000000000006</v>
      </c>
      <c r="O52" s="564">
        <f>SUM(E52+N52)*(1+F52)</f>
        <v>76.446500000000015</v>
      </c>
      <c r="P52" s="564">
        <f>SUM(D52*2)</f>
        <v>69.2</v>
      </c>
      <c r="Q52" s="564">
        <f>SUM((P52+E52)*(1+F52))</f>
        <v>93.746499999999997</v>
      </c>
      <c r="R52" s="68">
        <v>22.73</v>
      </c>
      <c r="S52" s="80">
        <v>5.2499999999999998E-2</v>
      </c>
      <c r="T52" s="61"/>
    </row>
    <row r="53" spans="1:20" ht="210">
      <c r="A53" s="424" t="s">
        <v>707</v>
      </c>
      <c r="B53" s="405" t="s">
        <v>884</v>
      </c>
      <c r="C53" s="541" t="s">
        <v>351</v>
      </c>
      <c r="D53" s="562">
        <v>35.549999999999997</v>
      </c>
      <c r="E53" s="562">
        <f>SUM((D53*S53)+R53)</f>
        <v>22.936500000000002</v>
      </c>
      <c r="F53" s="164"/>
      <c r="G53" s="563">
        <f t="shared" si="0"/>
        <v>58.486499999999999</v>
      </c>
      <c r="H53" s="165"/>
      <c r="I53" s="165"/>
      <c r="J53" s="563">
        <f>SUM(D53*1.5)</f>
        <v>53.324999999999996</v>
      </c>
      <c r="K53" s="564">
        <f>SUM((J53+(R53+S53*J53)*(1+F53)))</f>
        <v>76.794749999999993</v>
      </c>
      <c r="L53" s="563">
        <f>SUM(D53*1.5)</f>
        <v>53.324999999999996</v>
      </c>
      <c r="M53" s="564">
        <f>SUM((L53+(R53+S53*L53))*(1+F53))</f>
        <v>76.794749999999993</v>
      </c>
      <c r="N53" s="564">
        <f>SUM(D53*1.5)</f>
        <v>53.324999999999996</v>
      </c>
      <c r="O53" s="564">
        <f>SUM(N53+(R53+S53*N53))*(1+F53)</f>
        <v>76.794749999999993</v>
      </c>
      <c r="P53" s="564">
        <f>SUM(D53*2)</f>
        <v>71.099999999999994</v>
      </c>
      <c r="Q53" s="564">
        <f>SUM((P53+(R53+S53*P53))*(1+F53))</f>
        <v>95.102999999999994</v>
      </c>
      <c r="R53" s="68">
        <v>21.87</v>
      </c>
      <c r="S53" s="61">
        <v>0.03</v>
      </c>
      <c r="T53" s="61"/>
    </row>
    <row r="54" spans="1:20" ht="270">
      <c r="A54" s="424" t="s">
        <v>708</v>
      </c>
      <c r="B54" s="405" t="s">
        <v>884</v>
      </c>
      <c r="C54" s="541" t="s">
        <v>346</v>
      </c>
      <c r="D54" s="562">
        <v>36.840000000000003</v>
      </c>
      <c r="E54" s="562">
        <f>SUM((D54*S54)+R54)</f>
        <v>28.005199999999999</v>
      </c>
      <c r="F54" s="164"/>
      <c r="G54" s="563">
        <f t="shared" si="0"/>
        <v>64.845200000000006</v>
      </c>
      <c r="H54" s="165"/>
      <c r="I54" s="165"/>
      <c r="J54" s="563">
        <f>SUM(D54*1.5)</f>
        <v>55.260000000000005</v>
      </c>
      <c r="K54" s="564">
        <f>SUM((J54+(J54*S54+R54)*(1+F54)))</f>
        <v>83.817800000000005</v>
      </c>
      <c r="L54" s="563">
        <f>SUM(D54*1.5)</f>
        <v>55.260000000000005</v>
      </c>
      <c r="M54" s="564">
        <f>SUM((L54+(L54*S54+R54))*(1+F54))</f>
        <v>83.817800000000005</v>
      </c>
      <c r="N54" s="564">
        <f>SUM(D54*1.5)</f>
        <v>55.260000000000005</v>
      </c>
      <c r="O54" s="564">
        <f>SUM(N54+(N54*S54+R54))*(1+F54)</f>
        <v>83.817800000000005</v>
      </c>
      <c r="P54" s="564">
        <f>SUM(D54*2)</f>
        <v>73.680000000000007</v>
      </c>
      <c r="Q54" s="564">
        <f>SUM((P54+(P54*S54+R54))*(1+F54))</f>
        <v>102.79040000000001</v>
      </c>
      <c r="R54" s="61">
        <v>26.9</v>
      </c>
      <c r="S54" s="61">
        <v>0.03</v>
      </c>
      <c r="T54" s="61"/>
    </row>
    <row r="55" spans="1:20" ht="135">
      <c r="A55" s="424" t="s">
        <v>709</v>
      </c>
      <c r="B55" s="405" t="s">
        <v>884</v>
      </c>
      <c r="C55" s="541" t="s">
        <v>347</v>
      </c>
      <c r="D55" s="562">
        <v>36.9</v>
      </c>
      <c r="E55" s="562">
        <f>SUM((D55*S55)+R55)</f>
        <v>28.056999999999999</v>
      </c>
      <c r="F55" s="164"/>
      <c r="G55" s="563">
        <f t="shared" si="0"/>
        <v>64.956999999999994</v>
      </c>
      <c r="H55" s="166"/>
      <c r="I55" s="168"/>
      <c r="J55" s="563">
        <f>SUM(D55*1.5)</f>
        <v>55.349999999999994</v>
      </c>
      <c r="K55" s="564">
        <f>SUM((J55+(J55*S55+R55)*(1+F55)))</f>
        <v>83.960499999999996</v>
      </c>
      <c r="L55" s="563">
        <f>SUM(D55*1.5)</f>
        <v>55.349999999999994</v>
      </c>
      <c r="M55" s="564">
        <f>SUM((L55+(L55*S55+R55)*(1+F55)))</f>
        <v>83.960499999999996</v>
      </c>
      <c r="N55" s="564">
        <f>SUM(D55*1.5)</f>
        <v>55.349999999999994</v>
      </c>
      <c r="O55" s="564">
        <f>SUM(N55+(N55*S55+R55)*(1+F55))</f>
        <v>83.960499999999996</v>
      </c>
      <c r="P55" s="564">
        <f>SUM(D55*2)</f>
        <v>73.8</v>
      </c>
      <c r="Q55" s="564">
        <f>SUM((P55+(P55*S55+R55)*(1+F55)))</f>
        <v>102.964</v>
      </c>
      <c r="R55" s="68">
        <v>26.95</v>
      </c>
      <c r="S55" s="61">
        <v>0.03</v>
      </c>
      <c r="T55" s="61"/>
    </row>
    <row r="56" spans="1:20" ht="156.75" customHeight="1">
      <c r="A56" s="541" t="s">
        <v>362</v>
      </c>
      <c r="B56" s="405" t="s">
        <v>884</v>
      </c>
      <c r="C56" s="541" t="s">
        <v>347</v>
      </c>
      <c r="D56" s="562">
        <v>36.9</v>
      </c>
      <c r="E56" s="562">
        <f>SUM((D56*T56)+R56)+S56</f>
        <v>26.106999999999999</v>
      </c>
      <c r="F56" s="164"/>
      <c r="G56" s="563">
        <f t="shared" si="0"/>
        <v>63.006999999999998</v>
      </c>
      <c r="H56" s="166"/>
      <c r="I56" s="166"/>
      <c r="J56" s="563">
        <f>SUM(D56*1.5)</f>
        <v>55.349999999999994</v>
      </c>
      <c r="K56" s="564">
        <f>SUM((J56+(E56+(S56*1.5))*(1+F56)))</f>
        <v>91.131999999999991</v>
      </c>
      <c r="L56" s="563">
        <f>SUM(D56*1.5)</f>
        <v>55.349999999999994</v>
      </c>
      <c r="M56" s="564">
        <f>SUM((L56+(E56+(S56*1.5))*(1+F56)))</f>
        <v>91.131999999999991</v>
      </c>
      <c r="N56" s="564">
        <f>SUM(D56*1.5)</f>
        <v>55.349999999999994</v>
      </c>
      <c r="O56" s="564">
        <f>SUM(N56+(E56+(S56*1.5))*(1+F56))</f>
        <v>91.131999999999991</v>
      </c>
      <c r="P56" s="564">
        <f>SUM(D56*2)</f>
        <v>73.8</v>
      </c>
      <c r="Q56" s="564">
        <f>SUM((P56+(E56+(S56*2))*(1+F56)))</f>
        <v>112.80699999999999</v>
      </c>
      <c r="R56" s="68">
        <v>18.55</v>
      </c>
      <c r="S56" s="68">
        <v>6.45</v>
      </c>
      <c r="T56" s="68">
        <v>0.03</v>
      </c>
    </row>
    <row r="57" spans="1:20" ht="261.75" customHeight="1">
      <c r="A57" s="410" t="s">
        <v>478</v>
      </c>
      <c r="B57" s="424" t="s">
        <v>705</v>
      </c>
      <c r="C57" s="496" t="s">
        <v>303</v>
      </c>
      <c r="D57" s="562">
        <v>34.6</v>
      </c>
      <c r="E57" s="562">
        <f>SUM((D57*S57)+R57)</f>
        <v>24.546500000000002</v>
      </c>
      <c r="F57" s="164"/>
      <c r="G57" s="563">
        <f t="shared" si="0"/>
        <v>59.146500000000003</v>
      </c>
      <c r="H57" s="165"/>
      <c r="I57" s="165"/>
      <c r="J57" s="563">
        <f t="shared" si="9"/>
        <v>51.900000000000006</v>
      </c>
      <c r="K57" s="564">
        <f>SUM((J57+E57)*(1+F57))</f>
        <v>76.446500000000015</v>
      </c>
      <c r="L57" s="563">
        <f t="shared" si="10"/>
        <v>51.900000000000006</v>
      </c>
      <c r="M57" s="564">
        <f>SUM((L57+E57)*(1+F57))</f>
        <v>76.446500000000015</v>
      </c>
      <c r="N57" s="564">
        <f t="shared" si="11"/>
        <v>51.900000000000006</v>
      </c>
      <c r="O57" s="564">
        <f>SUM(E57+N57)*(1+F57)</f>
        <v>76.446500000000015</v>
      </c>
      <c r="P57" s="564">
        <f t="shared" si="12"/>
        <v>69.2</v>
      </c>
      <c r="Q57" s="564">
        <f>SUM((P57+E57)*(1+F57))</f>
        <v>93.746499999999997</v>
      </c>
      <c r="R57" s="68">
        <v>22.73</v>
      </c>
      <c r="S57" s="80">
        <v>5.2499999999999998E-2</v>
      </c>
      <c r="T57" s="61"/>
    </row>
    <row r="58" spans="1:20" ht="210">
      <c r="A58" s="541" t="s">
        <v>363</v>
      </c>
      <c r="B58" s="405" t="s">
        <v>885</v>
      </c>
      <c r="C58" s="541" t="s">
        <v>351</v>
      </c>
      <c r="D58" s="562">
        <v>35.549999999999997</v>
      </c>
      <c r="E58" s="562">
        <f>SUM((D58*S58)+R58)</f>
        <v>22.936500000000002</v>
      </c>
      <c r="F58" s="164"/>
      <c r="G58" s="563">
        <f t="shared" si="0"/>
        <v>58.486499999999999</v>
      </c>
      <c r="H58" s="165"/>
      <c r="I58" s="165"/>
      <c r="J58" s="563">
        <f t="shared" si="9"/>
        <v>53.324999999999996</v>
      </c>
      <c r="K58" s="564">
        <f>SUM((J58+(R58+S58*J58)*(1+F58)))</f>
        <v>76.794749999999993</v>
      </c>
      <c r="L58" s="563">
        <f t="shared" si="10"/>
        <v>53.324999999999996</v>
      </c>
      <c r="M58" s="564">
        <f>SUM((L58+(R58+S58*L58))*(1+F58))</f>
        <v>76.794749999999993</v>
      </c>
      <c r="N58" s="564">
        <f t="shared" si="11"/>
        <v>53.324999999999996</v>
      </c>
      <c r="O58" s="564">
        <f>SUM(N58+(R58+S58*N58))*(1+F58)</f>
        <v>76.794749999999993</v>
      </c>
      <c r="P58" s="564">
        <f t="shared" si="12"/>
        <v>71.099999999999994</v>
      </c>
      <c r="Q58" s="564">
        <f>SUM((P58+(R58+S58*P58))*(1+F58))</f>
        <v>95.102999999999994</v>
      </c>
      <c r="R58" s="68">
        <v>21.87</v>
      </c>
      <c r="S58" s="61">
        <v>0.03</v>
      </c>
      <c r="T58" s="61"/>
    </row>
    <row r="59" spans="1:20" ht="270">
      <c r="A59" s="541" t="s">
        <v>364</v>
      </c>
      <c r="B59" s="405" t="s">
        <v>885</v>
      </c>
      <c r="C59" s="541" t="s">
        <v>346</v>
      </c>
      <c r="D59" s="562">
        <v>36.840000000000003</v>
      </c>
      <c r="E59" s="562">
        <f>SUM((D59*S59)+R59)</f>
        <v>28.005199999999999</v>
      </c>
      <c r="F59" s="164"/>
      <c r="G59" s="563">
        <f t="shared" si="0"/>
        <v>64.845200000000006</v>
      </c>
      <c r="H59" s="165"/>
      <c r="I59" s="165"/>
      <c r="J59" s="563">
        <f t="shared" si="9"/>
        <v>55.260000000000005</v>
      </c>
      <c r="K59" s="564">
        <f>SUM((J59+(J59*S59+R59)*(1+F59)))</f>
        <v>83.817800000000005</v>
      </c>
      <c r="L59" s="563">
        <f t="shared" si="10"/>
        <v>55.260000000000005</v>
      </c>
      <c r="M59" s="564">
        <f>SUM((L59+(L59*S59+R59))*(1+F59))</f>
        <v>83.817800000000005</v>
      </c>
      <c r="N59" s="564">
        <f t="shared" si="11"/>
        <v>55.260000000000005</v>
      </c>
      <c r="O59" s="564">
        <f>SUM(N59+(N59*S59+R59))*(1+F59)</f>
        <v>83.817800000000005</v>
      </c>
      <c r="P59" s="564">
        <f t="shared" si="12"/>
        <v>73.680000000000007</v>
      </c>
      <c r="Q59" s="564">
        <f>SUM((P59+(P59*S59+R59))*(1+F59))</f>
        <v>102.79040000000001</v>
      </c>
      <c r="R59" s="61">
        <v>26.9</v>
      </c>
      <c r="S59" s="61">
        <v>0.03</v>
      </c>
      <c r="T59" s="61"/>
    </row>
    <row r="60" spans="1:20" ht="120">
      <c r="A60" s="541" t="s">
        <v>365</v>
      </c>
      <c r="B60" s="405" t="s">
        <v>885</v>
      </c>
      <c r="C60" s="541" t="s">
        <v>347</v>
      </c>
      <c r="D60" s="562">
        <v>35.81</v>
      </c>
      <c r="E60" s="562">
        <f>SUM((D60*S60)+R60)</f>
        <v>28.0243</v>
      </c>
      <c r="F60" s="164"/>
      <c r="G60" s="563">
        <f t="shared" si="0"/>
        <v>63.834299999999999</v>
      </c>
      <c r="H60" s="166"/>
      <c r="I60" s="168"/>
      <c r="J60" s="563">
        <f t="shared" si="9"/>
        <v>53.715000000000003</v>
      </c>
      <c r="K60" s="564">
        <f>SUM((J60+(J60*S60+R60)*(1+F60)))</f>
        <v>82.276450000000011</v>
      </c>
      <c r="L60" s="563">
        <f t="shared" si="10"/>
        <v>53.715000000000003</v>
      </c>
      <c r="M60" s="564">
        <f>SUM((L60+(L60*S60+R60)*(1+F60)))</f>
        <v>82.276450000000011</v>
      </c>
      <c r="N60" s="564">
        <f t="shared" si="11"/>
        <v>53.715000000000003</v>
      </c>
      <c r="O60" s="564">
        <f>SUM(N60+(N60*S60+R60)*(1+F60))</f>
        <v>82.276450000000011</v>
      </c>
      <c r="P60" s="564">
        <f t="shared" si="12"/>
        <v>71.62</v>
      </c>
      <c r="Q60" s="564">
        <f>SUM((P60+(P60*S60+R60)*(1+F60)))</f>
        <v>100.71860000000001</v>
      </c>
      <c r="R60" s="68">
        <v>26.95</v>
      </c>
      <c r="S60" s="61">
        <v>0.03</v>
      </c>
      <c r="T60" s="61"/>
    </row>
    <row r="61" spans="1:20" ht="120">
      <c r="A61" s="541" t="s">
        <v>366</v>
      </c>
      <c r="B61" s="405" t="s">
        <v>885</v>
      </c>
      <c r="C61" s="541" t="s">
        <v>347</v>
      </c>
      <c r="D61" s="562">
        <v>36.9</v>
      </c>
      <c r="E61" s="562">
        <f>SUM((D61*T61)+R61)+S61</f>
        <v>26.106999999999999</v>
      </c>
      <c r="F61" s="164"/>
      <c r="G61" s="563">
        <f t="shared" si="0"/>
        <v>63.006999999999998</v>
      </c>
      <c r="H61" s="166"/>
      <c r="I61" s="166"/>
      <c r="J61" s="563">
        <f t="shared" si="9"/>
        <v>55.349999999999994</v>
      </c>
      <c r="K61" s="564">
        <f>SUM((J61+(E61+(S61*1.5))*(1+F61)))</f>
        <v>91.131999999999991</v>
      </c>
      <c r="L61" s="563">
        <f t="shared" si="10"/>
        <v>55.349999999999994</v>
      </c>
      <c r="M61" s="564">
        <f>SUM((L61+(E61+(S61*1.5))*(1+F61)))</f>
        <v>91.131999999999991</v>
      </c>
      <c r="N61" s="564">
        <f t="shared" si="11"/>
        <v>55.349999999999994</v>
      </c>
      <c r="O61" s="564">
        <f>SUM(N61+(E61+(S61*1.5))*(1+F61))</f>
        <v>91.131999999999991</v>
      </c>
      <c r="P61" s="564">
        <f t="shared" si="12"/>
        <v>73.8</v>
      </c>
      <c r="Q61" s="564">
        <f>SUM((P61+(E61+(S61*2))*(1+F61)))</f>
        <v>112.80699999999999</v>
      </c>
      <c r="R61" s="68">
        <v>18.55</v>
      </c>
      <c r="S61" s="68">
        <v>6.45</v>
      </c>
      <c r="T61" s="68">
        <v>0.03</v>
      </c>
    </row>
    <row r="62" spans="1:20" ht="285">
      <c r="A62" s="410" t="s">
        <v>479</v>
      </c>
      <c r="B62" s="405" t="s">
        <v>886</v>
      </c>
      <c r="C62" s="496" t="s">
        <v>303</v>
      </c>
      <c r="D62" s="562">
        <v>34.6</v>
      </c>
      <c r="E62" s="562">
        <f>SUM((D62*S62)+R62)</f>
        <v>24.546500000000002</v>
      </c>
      <c r="F62" s="164"/>
      <c r="G62" s="563">
        <f t="shared" si="0"/>
        <v>59.146500000000003</v>
      </c>
      <c r="H62" s="165"/>
      <c r="I62" s="165"/>
      <c r="J62" s="563">
        <f t="shared" si="9"/>
        <v>51.900000000000006</v>
      </c>
      <c r="K62" s="564">
        <f>SUM((J62+E62)*(1+F62))</f>
        <v>76.446500000000015</v>
      </c>
      <c r="L62" s="563">
        <f t="shared" si="10"/>
        <v>51.900000000000006</v>
      </c>
      <c r="M62" s="564">
        <f>SUM((L62+E62)*(1+F62))</f>
        <v>76.446500000000015</v>
      </c>
      <c r="N62" s="564">
        <f t="shared" si="11"/>
        <v>51.900000000000006</v>
      </c>
      <c r="O62" s="564">
        <f>SUM(E62+N62)*(1+F62)</f>
        <v>76.446500000000015</v>
      </c>
      <c r="P62" s="564">
        <f t="shared" si="12"/>
        <v>69.2</v>
      </c>
      <c r="Q62" s="564">
        <f>SUM((P62+E62)*(1+F62))</f>
        <v>93.746499999999997</v>
      </c>
      <c r="R62" s="68">
        <v>22.73</v>
      </c>
      <c r="S62" s="80">
        <v>5.2499999999999998E-2</v>
      </c>
      <c r="T62" s="61"/>
    </row>
    <row r="63" spans="1:20" ht="225">
      <c r="A63" s="410" t="s">
        <v>480</v>
      </c>
      <c r="B63" s="405" t="s">
        <v>886</v>
      </c>
      <c r="C63" s="541" t="s">
        <v>351</v>
      </c>
      <c r="D63" s="562">
        <v>35.549999999999997</v>
      </c>
      <c r="E63" s="562">
        <f>SUM((D63*S63)+R63)</f>
        <v>22.936500000000002</v>
      </c>
      <c r="F63" s="164"/>
      <c r="G63" s="563">
        <f t="shared" si="0"/>
        <v>58.486499999999999</v>
      </c>
      <c r="H63" s="165"/>
      <c r="I63" s="165"/>
      <c r="J63" s="563">
        <f t="shared" si="9"/>
        <v>53.324999999999996</v>
      </c>
      <c r="K63" s="564">
        <f>SUM((J63+(R63+S63*J63)*(1+F63)))</f>
        <v>76.794749999999993</v>
      </c>
      <c r="L63" s="563">
        <f t="shared" si="10"/>
        <v>53.324999999999996</v>
      </c>
      <c r="M63" s="564">
        <f>SUM((L63+(R63+S63*L63))*(1+F63))</f>
        <v>76.794749999999993</v>
      </c>
      <c r="N63" s="564">
        <f t="shared" si="11"/>
        <v>53.324999999999996</v>
      </c>
      <c r="O63" s="564">
        <f>SUM(N63+(R63+S63*N63))*(1+F63)</f>
        <v>76.794749999999993</v>
      </c>
      <c r="P63" s="564">
        <f t="shared" si="12"/>
        <v>71.099999999999994</v>
      </c>
      <c r="Q63" s="564">
        <f>SUM((P63+(R63+S63*P63))*(1+F63))</f>
        <v>95.102999999999994</v>
      </c>
      <c r="R63" s="68">
        <v>21.87</v>
      </c>
      <c r="S63" s="61">
        <v>0.03</v>
      </c>
      <c r="T63" s="61"/>
    </row>
    <row r="64" spans="1:20" ht="285">
      <c r="A64" s="410" t="s">
        <v>481</v>
      </c>
      <c r="B64" s="405" t="s">
        <v>886</v>
      </c>
      <c r="C64" s="541" t="s">
        <v>346</v>
      </c>
      <c r="D64" s="562">
        <v>36.840000000000003</v>
      </c>
      <c r="E64" s="562">
        <f>SUM((D64*S64)+R64)</f>
        <v>28.005199999999999</v>
      </c>
      <c r="F64" s="164"/>
      <c r="G64" s="563">
        <f t="shared" si="0"/>
        <v>64.845200000000006</v>
      </c>
      <c r="H64" s="165"/>
      <c r="I64" s="165"/>
      <c r="J64" s="563">
        <f t="shared" si="9"/>
        <v>55.260000000000005</v>
      </c>
      <c r="K64" s="564">
        <f>SUM((J64+(J64*S64+R64)*(1+F64)))</f>
        <v>83.817800000000005</v>
      </c>
      <c r="L64" s="563">
        <f t="shared" si="10"/>
        <v>55.260000000000005</v>
      </c>
      <c r="M64" s="564">
        <f>SUM((L64+(L64*S64+R64))*(1+F64))</f>
        <v>83.817800000000005</v>
      </c>
      <c r="N64" s="564">
        <f t="shared" si="11"/>
        <v>55.260000000000005</v>
      </c>
      <c r="O64" s="564">
        <f>SUM(N64+(N64*S64+R64))*(1+F64)</f>
        <v>83.817800000000005</v>
      </c>
      <c r="P64" s="564">
        <f t="shared" si="12"/>
        <v>73.680000000000007</v>
      </c>
      <c r="Q64" s="564">
        <f>SUM((P64+(P64*S64+R64))*(1+F64))</f>
        <v>102.79040000000001</v>
      </c>
      <c r="R64" s="61">
        <v>26.9</v>
      </c>
      <c r="S64" s="61">
        <v>0.03</v>
      </c>
      <c r="T64" s="61"/>
    </row>
    <row r="65" spans="1:20" ht="121.5" customHeight="1">
      <c r="A65" s="410" t="s">
        <v>482</v>
      </c>
      <c r="B65" s="405" t="s">
        <v>886</v>
      </c>
      <c r="C65" s="541" t="s">
        <v>347</v>
      </c>
      <c r="D65" s="562">
        <v>35.81</v>
      </c>
      <c r="E65" s="562">
        <f>SUM((D65*S65)+R65)</f>
        <v>28.0243</v>
      </c>
      <c r="F65" s="164"/>
      <c r="G65" s="563">
        <f t="shared" ref="G65:G81" si="13">SUM(D65:E65)*(1+F65)</f>
        <v>63.834299999999999</v>
      </c>
      <c r="H65" s="166"/>
      <c r="I65" s="168"/>
      <c r="J65" s="563">
        <f t="shared" si="9"/>
        <v>53.715000000000003</v>
      </c>
      <c r="K65" s="564">
        <f>SUM((J65+(J65*S65+R65)*(1+F65)))</f>
        <v>82.276450000000011</v>
      </c>
      <c r="L65" s="563">
        <f t="shared" si="10"/>
        <v>53.715000000000003</v>
      </c>
      <c r="M65" s="564">
        <f>SUM((L65+(L65*S65+R65)*(1+F65)))</f>
        <v>82.276450000000011</v>
      </c>
      <c r="N65" s="564">
        <f t="shared" si="11"/>
        <v>53.715000000000003</v>
      </c>
      <c r="O65" s="564">
        <f>SUM(N65+(N65*S65+R65)*(1+F65))</f>
        <v>82.276450000000011</v>
      </c>
      <c r="P65" s="564">
        <f t="shared" si="12"/>
        <v>71.62</v>
      </c>
      <c r="Q65" s="564">
        <f>SUM((P65+(P65*S65+R65)*(1+F65)))</f>
        <v>100.71860000000001</v>
      </c>
      <c r="R65" s="68">
        <v>26.95</v>
      </c>
      <c r="S65" s="61">
        <v>0.03</v>
      </c>
      <c r="T65" s="61"/>
    </row>
    <row r="66" spans="1:20" ht="135">
      <c r="A66" s="410" t="s">
        <v>483</v>
      </c>
      <c r="B66" s="405" t="s">
        <v>886</v>
      </c>
      <c r="C66" s="541" t="s">
        <v>347</v>
      </c>
      <c r="D66" s="562">
        <v>36.9</v>
      </c>
      <c r="E66" s="562">
        <f>SUM((D66*T66)+R66)+S66</f>
        <v>26.106999999999999</v>
      </c>
      <c r="F66" s="164"/>
      <c r="G66" s="563">
        <f t="shared" si="13"/>
        <v>63.006999999999998</v>
      </c>
      <c r="H66" s="166"/>
      <c r="I66" s="166"/>
      <c r="J66" s="563">
        <f t="shared" si="9"/>
        <v>55.349999999999994</v>
      </c>
      <c r="K66" s="564">
        <f>SUM((J66+(E66+(S66*1.5))*(1+F66)))</f>
        <v>91.131999999999991</v>
      </c>
      <c r="L66" s="563">
        <f t="shared" si="10"/>
        <v>55.349999999999994</v>
      </c>
      <c r="M66" s="564">
        <f>SUM((L66+(E66+(S66*1.5))*(1+F66)))</f>
        <v>91.131999999999991</v>
      </c>
      <c r="N66" s="564">
        <f t="shared" si="11"/>
        <v>55.349999999999994</v>
      </c>
      <c r="O66" s="564">
        <f>SUM(N66+(E66+(S66*1.5))*(1+F66))</f>
        <v>91.131999999999991</v>
      </c>
      <c r="P66" s="564">
        <f t="shared" si="12"/>
        <v>73.8</v>
      </c>
      <c r="Q66" s="564">
        <f>SUM((P66+(E66+(S66*2))*(1+F66)))</f>
        <v>112.80699999999999</v>
      </c>
      <c r="R66" s="68">
        <v>18.55</v>
      </c>
      <c r="S66" s="68">
        <v>6.45</v>
      </c>
      <c r="T66" s="68">
        <v>0.03</v>
      </c>
    </row>
    <row r="67" spans="1:20" ht="250.5" customHeight="1">
      <c r="A67" s="424" t="s">
        <v>704</v>
      </c>
      <c r="B67" s="405" t="s">
        <v>887</v>
      </c>
      <c r="C67" s="496" t="s">
        <v>303</v>
      </c>
      <c r="D67" s="562">
        <v>34.6</v>
      </c>
      <c r="E67" s="562">
        <f>SUM((D67*S67)+R67)</f>
        <v>24.546500000000002</v>
      </c>
      <c r="F67" s="164"/>
      <c r="G67" s="563">
        <f t="shared" si="13"/>
        <v>59.146500000000003</v>
      </c>
      <c r="H67" s="165"/>
      <c r="I67" s="165"/>
      <c r="J67" s="563">
        <f t="shared" si="9"/>
        <v>51.900000000000006</v>
      </c>
      <c r="K67" s="564">
        <f>SUM((J67+E67)*(1+F67))</f>
        <v>76.446500000000015</v>
      </c>
      <c r="L67" s="563">
        <f t="shared" si="10"/>
        <v>51.900000000000006</v>
      </c>
      <c r="M67" s="564">
        <f>SUM((L67+E67)*(1+F67))</f>
        <v>76.446500000000015</v>
      </c>
      <c r="N67" s="564">
        <f t="shared" si="11"/>
        <v>51.900000000000006</v>
      </c>
      <c r="O67" s="564">
        <f>SUM(E67+N67)*(1+F67)</f>
        <v>76.446500000000015</v>
      </c>
      <c r="P67" s="564">
        <f t="shared" si="12"/>
        <v>69.2</v>
      </c>
      <c r="Q67" s="564">
        <f>SUM((P67+E67)*(1+F67))</f>
        <v>93.746499999999997</v>
      </c>
      <c r="R67" s="68">
        <v>22.73</v>
      </c>
      <c r="S67" s="80">
        <v>5.2499999999999998E-2</v>
      </c>
      <c r="T67" s="61"/>
    </row>
    <row r="68" spans="1:20" ht="216" customHeight="1">
      <c r="A68" s="424" t="s">
        <v>703</v>
      </c>
      <c r="B68" s="405" t="s">
        <v>887</v>
      </c>
      <c r="C68" s="541" t="s">
        <v>351</v>
      </c>
      <c r="D68" s="562">
        <v>35.549999999999997</v>
      </c>
      <c r="E68" s="562">
        <f>SUM((D68*S68)+R68)</f>
        <v>22.936500000000002</v>
      </c>
      <c r="F68" s="164"/>
      <c r="G68" s="563">
        <f t="shared" si="13"/>
        <v>58.486499999999999</v>
      </c>
      <c r="H68" s="165"/>
      <c r="I68" s="165"/>
      <c r="J68" s="563">
        <f t="shared" si="9"/>
        <v>53.324999999999996</v>
      </c>
      <c r="K68" s="564">
        <f>SUM((J68+(R68+S68*J68)*(1+F68)))</f>
        <v>76.794749999999993</v>
      </c>
      <c r="L68" s="563">
        <f t="shared" si="10"/>
        <v>53.324999999999996</v>
      </c>
      <c r="M68" s="564">
        <f>SUM((L68+(R68+S68*L68))*(1+F68))</f>
        <v>76.794749999999993</v>
      </c>
      <c r="N68" s="564">
        <f t="shared" si="11"/>
        <v>53.324999999999996</v>
      </c>
      <c r="O68" s="564">
        <f>SUM(N68+(R68+S68*N68))*(1+F68)</f>
        <v>76.794749999999993</v>
      </c>
      <c r="P68" s="564">
        <f t="shared" si="12"/>
        <v>71.099999999999994</v>
      </c>
      <c r="Q68" s="564">
        <f>SUM((P68+(R68+S68*P68))*(1+F68))</f>
        <v>95.102999999999994</v>
      </c>
      <c r="R68" s="68">
        <v>21.87</v>
      </c>
      <c r="S68" s="61">
        <v>0.03</v>
      </c>
      <c r="T68" s="61"/>
    </row>
    <row r="69" spans="1:20" ht="270.75" customHeight="1">
      <c r="A69" s="424" t="s">
        <v>702</v>
      </c>
      <c r="B69" s="405" t="s">
        <v>887</v>
      </c>
      <c r="C69" s="541" t="s">
        <v>346</v>
      </c>
      <c r="D69" s="562">
        <v>36.840000000000003</v>
      </c>
      <c r="E69" s="562">
        <f>SUM((D69*S69)+R69)</f>
        <v>28.005199999999999</v>
      </c>
      <c r="F69" s="164"/>
      <c r="G69" s="563">
        <f t="shared" si="13"/>
        <v>64.845200000000006</v>
      </c>
      <c r="H69" s="165"/>
      <c r="I69" s="165"/>
      <c r="J69" s="563">
        <f t="shared" si="9"/>
        <v>55.260000000000005</v>
      </c>
      <c r="K69" s="564">
        <f>SUM((J69+(J69*S69+R69)*(1+F69)))</f>
        <v>83.817800000000005</v>
      </c>
      <c r="L69" s="563">
        <f t="shared" si="10"/>
        <v>55.260000000000005</v>
      </c>
      <c r="M69" s="564">
        <f>SUM((L69+(L69*S69+R69))*(1+F69))</f>
        <v>83.817800000000005</v>
      </c>
      <c r="N69" s="564">
        <f t="shared" si="11"/>
        <v>55.260000000000005</v>
      </c>
      <c r="O69" s="564">
        <f>SUM(N69+(N69*S69+R69))*(1+F69)</f>
        <v>83.817800000000005</v>
      </c>
      <c r="P69" s="564">
        <f t="shared" si="12"/>
        <v>73.680000000000007</v>
      </c>
      <c r="Q69" s="564">
        <f>SUM((P69+(P69*S69+R69))*(1+F69))</f>
        <v>102.79040000000001</v>
      </c>
      <c r="R69" s="61">
        <v>26.9</v>
      </c>
      <c r="S69" s="61">
        <v>0.03</v>
      </c>
      <c r="T69" s="61"/>
    </row>
    <row r="70" spans="1:20" ht="102.75" customHeight="1">
      <c r="A70" s="424" t="s">
        <v>701</v>
      </c>
      <c r="B70" s="405" t="s">
        <v>887</v>
      </c>
      <c r="C70" s="541" t="s">
        <v>347</v>
      </c>
      <c r="D70" s="562">
        <v>35.81</v>
      </c>
      <c r="E70" s="562">
        <f>SUM((D70*S70)+R70)</f>
        <v>28.0243</v>
      </c>
      <c r="F70" s="164"/>
      <c r="G70" s="563">
        <f t="shared" si="13"/>
        <v>63.834299999999999</v>
      </c>
      <c r="H70" s="166"/>
      <c r="I70" s="168"/>
      <c r="J70" s="563">
        <f t="shared" si="9"/>
        <v>53.715000000000003</v>
      </c>
      <c r="K70" s="564">
        <f>SUM((J70+(J70*S70+R70)*(1+F70)))</f>
        <v>82.276450000000011</v>
      </c>
      <c r="L70" s="563">
        <f t="shared" si="10"/>
        <v>53.715000000000003</v>
      </c>
      <c r="M70" s="564">
        <f>SUM((L70+(L70*S70+R70)*(1+F70)))</f>
        <v>82.276450000000011</v>
      </c>
      <c r="N70" s="564">
        <f t="shared" si="11"/>
        <v>53.715000000000003</v>
      </c>
      <c r="O70" s="564">
        <f>SUM(N70+(N70*S70+R70)*(1+F70))</f>
        <v>82.276450000000011</v>
      </c>
      <c r="P70" s="564">
        <f t="shared" si="12"/>
        <v>71.62</v>
      </c>
      <c r="Q70" s="564">
        <f>SUM((P70+(P70*S70+R70)*(1+F70)))</f>
        <v>100.71860000000001</v>
      </c>
      <c r="R70" s="68">
        <v>26.95</v>
      </c>
      <c r="S70" s="61">
        <v>0.03</v>
      </c>
      <c r="T70" s="61"/>
    </row>
    <row r="71" spans="1:20" ht="120" customHeight="1">
      <c r="A71" s="424" t="s">
        <v>700</v>
      </c>
      <c r="B71" s="405" t="s">
        <v>887</v>
      </c>
      <c r="C71" s="541" t="s">
        <v>347</v>
      </c>
      <c r="D71" s="562">
        <v>36.9</v>
      </c>
      <c r="E71" s="562">
        <f>SUM((D71*T71)+R71)+S71</f>
        <v>26.106999999999999</v>
      </c>
      <c r="F71" s="164"/>
      <c r="G71" s="563">
        <f t="shared" si="13"/>
        <v>63.006999999999998</v>
      </c>
      <c r="H71" s="166"/>
      <c r="I71" s="166"/>
      <c r="J71" s="563">
        <f t="shared" si="9"/>
        <v>55.349999999999994</v>
      </c>
      <c r="K71" s="564">
        <f>SUM((J71+(E71+(S71*1.5))*(1+F71)))</f>
        <v>91.131999999999991</v>
      </c>
      <c r="L71" s="563">
        <f t="shared" si="10"/>
        <v>55.349999999999994</v>
      </c>
      <c r="M71" s="564">
        <f>SUM((L71+(E71+(S71*1.5))*(1+F71)))</f>
        <v>91.131999999999991</v>
      </c>
      <c r="N71" s="564">
        <f t="shared" si="11"/>
        <v>55.349999999999994</v>
      </c>
      <c r="O71" s="564">
        <f>SUM(N71+(E71+(S71*1.5))*(1+F71))</f>
        <v>91.131999999999991</v>
      </c>
      <c r="P71" s="564">
        <f t="shared" si="12"/>
        <v>73.8</v>
      </c>
      <c r="Q71" s="564">
        <f>SUM((P71+(E71+(S71*2))*(1+F71)))</f>
        <v>112.80699999999999</v>
      </c>
      <c r="R71" s="68">
        <v>18.55</v>
      </c>
      <c r="S71" s="68">
        <v>6.45</v>
      </c>
      <c r="T71" s="68">
        <v>0.03</v>
      </c>
    </row>
    <row r="72" spans="1:20" ht="285">
      <c r="A72" s="410" t="s">
        <v>484</v>
      </c>
      <c r="B72" s="405" t="s">
        <v>888</v>
      </c>
      <c r="C72" s="496" t="s">
        <v>303</v>
      </c>
      <c r="D72" s="562">
        <v>34.6</v>
      </c>
      <c r="E72" s="562">
        <f>SUM((D72*S72)+R72)</f>
        <v>24.546500000000002</v>
      </c>
      <c r="F72" s="164"/>
      <c r="G72" s="563">
        <f t="shared" si="13"/>
        <v>59.146500000000003</v>
      </c>
      <c r="H72" s="165"/>
      <c r="I72" s="165"/>
      <c r="J72" s="563">
        <f t="shared" si="9"/>
        <v>51.900000000000006</v>
      </c>
      <c r="K72" s="564">
        <f>SUM((J72+E72)*(1+F72))</f>
        <v>76.446500000000015</v>
      </c>
      <c r="L72" s="563">
        <f t="shared" si="10"/>
        <v>51.900000000000006</v>
      </c>
      <c r="M72" s="564">
        <f>SUM((L72+E72)*(1+F72))</f>
        <v>76.446500000000015</v>
      </c>
      <c r="N72" s="564">
        <f t="shared" si="11"/>
        <v>51.900000000000006</v>
      </c>
      <c r="O72" s="564">
        <f>SUM(E72+N72)*(1+F72)</f>
        <v>76.446500000000015</v>
      </c>
      <c r="P72" s="564">
        <f t="shared" si="12"/>
        <v>69.2</v>
      </c>
      <c r="Q72" s="564">
        <f>SUM((P72+E72)*(1+F72))</f>
        <v>93.746499999999997</v>
      </c>
      <c r="R72" s="68">
        <v>22.73</v>
      </c>
      <c r="S72" s="80">
        <v>5.2499999999999998E-2</v>
      </c>
      <c r="T72" s="61"/>
    </row>
    <row r="73" spans="1:20" ht="225">
      <c r="A73" s="541" t="s">
        <v>370</v>
      </c>
      <c r="B73" s="405" t="s">
        <v>888</v>
      </c>
      <c r="C73" s="541" t="s">
        <v>351</v>
      </c>
      <c r="D73" s="562">
        <v>35.549999999999997</v>
      </c>
      <c r="E73" s="562">
        <f>SUM((D73*S73)+R73)</f>
        <v>22.936500000000002</v>
      </c>
      <c r="F73" s="164"/>
      <c r="G73" s="563">
        <f t="shared" si="13"/>
        <v>58.486499999999999</v>
      </c>
      <c r="H73" s="165"/>
      <c r="I73" s="165"/>
      <c r="J73" s="563">
        <f t="shared" si="9"/>
        <v>53.324999999999996</v>
      </c>
      <c r="K73" s="564">
        <f>SUM((J73+(R73+S73*J73)*(1+F73)))</f>
        <v>76.794749999999993</v>
      </c>
      <c r="L73" s="563">
        <f t="shared" si="10"/>
        <v>53.324999999999996</v>
      </c>
      <c r="M73" s="564">
        <f>SUM((L73+(R73+S73*L73))*(1+F73))</f>
        <v>76.794749999999993</v>
      </c>
      <c r="N73" s="564">
        <f t="shared" si="11"/>
        <v>53.324999999999996</v>
      </c>
      <c r="O73" s="564">
        <f>SUM(N73+(R73+S73*N73))*(1+F73)</f>
        <v>76.794749999999993</v>
      </c>
      <c r="P73" s="564">
        <f t="shared" si="12"/>
        <v>71.099999999999994</v>
      </c>
      <c r="Q73" s="564">
        <f>SUM((P73+(R73+S73*P73))*(1+F73))</f>
        <v>95.102999999999994</v>
      </c>
      <c r="R73" s="68">
        <v>21.87</v>
      </c>
      <c r="S73" s="61">
        <v>0.03</v>
      </c>
      <c r="T73" s="61"/>
    </row>
    <row r="74" spans="1:20" ht="315">
      <c r="A74" s="541" t="s">
        <v>367</v>
      </c>
      <c r="B74" s="405" t="s">
        <v>888</v>
      </c>
      <c r="C74" s="541" t="s">
        <v>346</v>
      </c>
      <c r="D74" s="562">
        <v>36.840000000000003</v>
      </c>
      <c r="E74" s="562">
        <f>SUM((D74*S74)+R74)</f>
        <v>28.005199999999999</v>
      </c>
      <c r="F74" s="164"/>
      <c r="G74" s="563">
        <f t="shared" si="13"/>
        <v>64.845200000000006</v>
      </c>
      <c r="H74" s="165"/>
      <c r="I74" s="165"/>
      <c r="J74" s="563">
        <f t="shared" si="9"/>
        <v>55.260000000000005</v>
      </c>
      <c r="K74" s="564">
        <f>SUM((J74+(J74*S74+R74)*(1+F74)))</f>
        <v>83.817800000000005</v>
      </c>
      <c r="L74" s="563">
        <f t="shared" si="10"/>
        <v>55.260000000000005</v>
      </c>
      <c r="M74" s="564">
        <f>SUM((L74+(L74*S74+R74))*(1+F74))</f>
        <v>83.817800000000005</v>
      </c>
      <c r="N74" s="564">
        <f t="shared" si="11"/>
        <v>55.260000000000005</v>
      </c>
      <c r="O74" s="564">
        <f>SUM(N74+(N74*S74+R74))*(1+F74)</f>
        <v>83.817800000000005</v>
      </c>
      <c r="P74" s="564">
        <f t="shared" si="12"/>
        <v>73.680000000000007</v>
      </c>
      <c r="Q74" s="564">
        <f>SUM((P74+(P74*S74+R74))*(1+F74))</f>
        <v>102.79040000000001</v>
      </c>
      <c r="R74" s="61">
        <v>26.9</v>
      </c>
      <c r="S74" s="61">
        <v>0.03</v>
      </c>
      <c r="T74" s="61"/>
    </row>
    <row r="75" spans="1:20" ht="150">
      <c r="A75" s="541" t="s">
        <v>368</v>
      </c>
      <c r="B75" s="405" t="s">
        <v>888</v>
      </c>
      <c r="C75" s="541" t="s">
        <v>347</v>
      </c>
      <c r="D75" s="562">
        <v>35.81</v>
      </c>
      <c r="E75" s="562">
        <f>SUM((D75*S75)+R75)</f>
        <v>28.0243</v>
      </c>
      <c r="F75" s="164"/>
      <c r="G75" s="563">
        <f t="shared" si="13"/>
        <v>63.834299999999999</v>
      </c>
      <c r="H75" s="166"/>
      <c r="I75" s="168"/>
      <c r="J75" s="563">
        <f t="shared" si="9"/>
        <v>53.715000000000003</v>
      </c>
      <c r="K75" s="564">
        <f>SUM((J75+(J75*S75+R75)*(1+F75)))</f>
        <v>82.276450000000011</v>
      </c>
      <c r="L75" s="563">
        <f t="shared" si="10"/>
        <v>53.715000000000003</v>
      </c>
      <c r="M75" s="564">
        <f>SUM((L75+(L75*S75+R75)*(1+F75)))</f>
        <v>82.276450000000011</v>
      </c>
      <c r="N75" s="564">
        <f t="shared" si="11"/>
        <v>53.715000000000003</v>
      </c>
      <c r="O75" s="564">
        <f>SUM(N75+(N75*S75+R75)*(1+F75))</f>
        <v>82.276450000000011</v>
      </c>
      <c r="P75" s="564">
        <f t="shared" si="12"/>
        <v>71.62</v>
      </c>
      <c r="Q75" s="564">
        <f>SUM((P75+(P75*S75+R75)*(1+F75)))</f>
        <v>100.71860000000001</v>
      </c>
      <c r="R75" s="68">
        <v>26.95</v>
      </c>
      <c r="S75" s="61">
        <v>0.03</v>
      </c>
      <c r="T75" s="61"/>
    </row>
    <row r="76" spans="1:20" ht="178.5" customHeight="1">
      <c r="A76" s="541" t="s">
        <v>369</v>
      </c>
      <c r="B76" s="405" t="s">
        <v>888</v>
      </c>
      <c r="C76" s="541" t="s">
        <v>347</v>
      </c>
      <c r="D76" s="562">
        <v>36.9</v>
      </c>
      <c r="E76" s="562">
        <f>SUM((D76*T76)+R76)+S76</f>
        <v>26.106999999999999</v>
      </c>
      <c r="F76" s="164"/>
      <c r="G76" s="563">
        <f t="shared" si="13"/>
        <v>63.006999999999998</v>
      </c>
      <c r="H76" s="166"/>
      <c r="I76" s="166"/>
      <c r="J76" s="563">
        <f t="shared" si="9"/>
        <v>55.349999999999994</v>
      </c>
      <c r="K76" s="564">
        <f>SUM((J76+(E76+(S76*1.5))*(1+F76)))</f>
        <v>91.131999999999991</v>
      </c>
      <c r="L76" s="563">
        <f t="shared" si="10"/>
        <v>55.349999999999994</v>
      </c>
      <c r="M76" s="564">
        <f>SUM((L76+(E76+(S76*1.5))*(1+F76)))</f>
        <v>91.131999999999991</v>
      </c>
      <c r="N76" s="564">
        <f t="shared" si="11"/>
        <v>55.349999999999994</v>
      </c>
      <c r="O76" s="564">
        <f>SUM(N76+(E76+(S76*1.5))*(1+F76))</f>
        <v>91.131999999999991</v>
      </c>
      <c r="P76" s="564">
        <f t="shared" si="12"/>
        <v>73.8</v>
      </c>
      <c r="Q76" s="564">
        <f>SUM((P76+(E76+(S76*2))*(1+F76)))</f>
        <v>112.80699999999999</v>
      </c>
      <c r="R76" s="68">
        <v>18.55</v>
      </c>
      <c r="S76" s="68">
        <v>6.45</v>
      </c>
      <c r="T76" s="68">
        <v>0.03</v>
      </c>
    </row>
    <row r="77" spans="1:20" ht="202.5" customHeight="1">
      <c r="A77" s="502" t="s">
        <v>390</v>
      </c>
      <c r="B77" s="405" t="s">
        <v>889</v>
      </c>
      <c r="C77" s="499" t="s">
        <v>259</v>
      </c>
      <c r="D77" s="563">
        <v>54.56</v>
      </c>
      <c r="E77" s="563">
        <f>SUM(R77+(D77*S77))</f>
        <v>27.832799999999999</v>
      </c>
      <c r="F77" s="147"/>
      <c r="G77" s="563">
        <f t="shared" si="13"/>
        <v>82.392799999999994</v>
      </c>
      <c r="H77" s="151"/>
      <c r="I77" s="151"/>
      <c r="J77" s="563">
        <f t="shared" si="9"/>
        <v>81.84</v>
      </c>
      <c r="K77" s="563">
        <f>SUM((J77+(R77+(J77*S77))*(1+F77)))</f>
        <v>111.5142</v>
      </c>
      <c r="L77" s="563">
        <f t="shared" si="10"/>
        <v>81.84</v>
      </c>
      <c r="M77" s="564">
        <f>SUM((L77+(R77+(L77*S77))*(1+F77)))</f>
        <v>111.5142</v>
      </c>
      <c r="N77" s="564">
        <f t="shared" si="11"/>
        <v>81.84</v>
      </c>
      <c r="O77" s="564">
        <f>SUM(N77+(R77+(N77*S77))*(1+F77))</f>
        <v>111.5142</v>
      </c>
      <c r="P77" s="564">
        <f t="shared" si="12"/>
        <v>109.12</v>
      </c>
      <c r="Q77" s="564">
        <f>SUM((P77+(R77+(P77*S77))*(1+F77)))</f>
        <v>140.63560000000001</v>
      </c>
      <c r="R77" s="51">
        <v>24.15</v>
      </c>
      <c r="S77" s="51">
        <v>6.7500000000000004E-2</v>
      </c>
      <c r="T77" s="61"/>
    </row>
    <row r="78" spans="1:20" ht="294.75" customHeight="1">
      <c r="A78" s="518" t="s">
        <v>352</v>
      </c>
      <c r="B78" s="479" t="s">
        <v>891</v>
      </c>
      <c r="C78" s="566" t="s">
        <v>353</v>
      </c>
      <c r="D78" s="567">
        <v>34.65</v>
      </c>
      <c r="E78" s="532">
        <v>25.31</v>
      </c>
      <c r="F78" s="167"/>
      <c r="G78" s="563">
        <f t="shared" si="13"/>
        <v>59.959999999999994</v>
      </c>
      <c r="H78" s="169"/>
      <c r="I78" s="166"/>
      <c r="J78" s="563">
        <f t="shared" si="9"/>
        <v>51.974999999999994</v>
      </c>
      <c r="K78" s="563">
        <f t="shared" ref="K78:Q78" si="14">SUM(E78*1.5)</f>
        <v>37.964999999999996</v>
      </c>
      <c r="L78" s="563">
        <f t="shared" si="14"/>
        <v>0</v>
      </c>
      <c r="M78" s="563">
        <f t="shared" si="14"/>
        <v>89.94</v>
      </c>
      <c r="N78" s="563">
        <f t="shared" si="14"/>
        <v>0</v>
      </c>
      <c r="O78" s="563">
        <f t="shared" si="14"/>
        <v>0</v>
      </c>
      <c r="P78" s="563">
        <f t="shared" si="14"/>
        <v>77.962499999999991</v>
      </c>
      <c r="Q78" s="563">
        <f t="shared" si="14"/>
        <v>56.947499999999991</v>
      </c>
      <c r="R78" s="61">
        <v>25.31</v>
      </c>
      <c r="S78" s="61"/>
      <c r="T78" s="61"/>
    </row>
    <row r="79" spans="1:20" ht="300">
      <c r="A79" s="518" t="s">
        <v>354</v>
      </c>
      <c r="B79" s="479" t="s">
        <v>890</v>
      </c>
      <c r="C79" s="553" t="s">
        <v>342</v>
      </c>
      <c r="D79" s="532">
        <v>34.58</v>
      </c>
      <c r="E79" s="532">
        <f>SUM(R79+S79)</f>
        <v>22.68</v>
      </c>
      <c r="F79" s="164"/>
      <c r="G79" s="563">
        <f t="shared" si="13"/>
        <v>57.26</v>
      </c>
      <c r="H79" s="166"/>
      <c r="I79" s="166"/>
      <c r="J79" s="563">
        <f>SUM(D79*1.5)</f>
        <v>51.87</v>
      </c>
      <c r="K79" s="564">
        <f>SUM((J79+(E79)+(S79*1.5))*(1+F79))</f>
        <v>74.55</v>
      </c>
      <c r="L79" s="563">
        <f>SUM(D79*1.5)</f>
        <v>51.87</v>
      </c>
      <c r="M79" s="564">
        <f>SUM((L79+(R79+(S79*1.5)*(1+F79))))</f>
        <v>74.55</v>
      </c>
      <c r="N79" s="564">
        <f>SUM(D79*1.5)</f>
        <v>51.87</v>
      </c>
      <c r="O79" s="564">
        <f>SUM(N79+(R79+(S79*1.5)*(1+F79)))</f>
        <v>74.55</v>
      </c>
      <c r="P79" s="564">
        <f>SUM(D79*2)</f>
        <v>69.16</v>
      </c>
      <c r="Q79" s="564">
        <f>SUM((P79+(R79+(S79*2)*(1+F79))))</f>
        <v>91.84</v>
      </c>
      <c r="R79" s="61">
        <v>22.68</v>
      </c>
      <c r="S79" s="61"/>
      <c r="T79" s="61"/>
    </row>
    <row r="80" spans="1:20" ht="240" customHeight="1">
      <c r="A80" s="541" t="s">
        <v>356</v>
      </c>
      <c r="B80" s="479" t="s">
        <v>893</v>
      </c>
      <c r="C80" s="566" t="s">
        <v>357</v>
      </c>
      <c r="D80" s="532">
        <v>32.56</v>
      </c>
      <c r="E80" s="532">
        <f>SUM(R80+S80)</f>
        <v>25.31</v>
      </c>
      <c r="F80" s="164"/>
      <c r="G80" s="563">
        <f t="shared" si="13"/>
        <v>57.870000000000005</v>
      </c>
      <c r="H80" s="166"/>
      <c r="I80" s="166"/>
      <c r="J80" s="563">
        <f t="shared" si="9"/>
        <v>48.84</v>
      </c>
      <c r="K80" s="564">
        <f>SUM((J80+(E80)+(S80*1.5))*(1+F80))</f>
        <v>74.150000000000006</v>
      </c>
      <c r="L80" s="563">
        <f t="shared" si="10"/>
        <v>48.84</v>
      </c>
      <c r="M80" s="564">
        <f>SUM((L80+(R80+(S80*1.5)*(1+F80))))</f>
        <v>74.150000000000006</v>
      </c>
      <c r="N80" s="564">
        <f t="shared" si="11"/>
        <v>48.84</v>
      </c>
      <c r="O80" s="564">
        <f>SUM(N80+(R80+(S80*1.5)*(1+F80)))</f>
        <v>74.150000000000006</v>
      </c>
      <c r="P80" s="564">
        <f t="shared" si="12"/>
        <v>65.12</v>
      </c>
      <c r="Q80" s="564">
        <f>SUM((P80+(R80+(S80*2)*(1+F80))))</f>
        <v>90.43</v>
      </c>
      <c r="R80" s="61">
        <v>25.31</v>
      </c>
      <c r="S80" s="61"/>
      <c r="T80" s="61"/>
    </row>
    <row r="81" spans="1:20" ht="225.75" customHeight="1">
      <c r="A81" s="566" t="s">
        <v>75</v>
      </c>
      <c r="B81" s="479" t="s">
        <v>892</v>
      </c>
      <c r="C81" s="553" t="s">
        <v>250</v>
      </c>
      <c r="D81" s="563">
        <v>34.909999999999997</v>
      </c>
      <c r="E81" s="563">
        <v>23.69</v>
      </c>
      <c r="F81" s="164"/>
      <c r="G81" s="563">
        <f t="shared" si="13"/>
        <v>58.599999999999994</v>
      </c>
      <c r="H81" s="170"/>
      <c r="I81" s="170"/>
      <c r="J81" s="563">
        <f t="shared" si="9"/>
        <v>52.364999999999995</v>
      </c>
      <c r="K81" s="564">
        <f>SUM((J81+E81)*(1+F81))</f>
        <v>76.054999999999993</v>
      </c>
      <c r="L81" s="563">
        <f t="shared" si="10"/>
        <v>52.364999999999995</v>
      </c>
      <c r="M81" s="563">
        <f>SUM((L81+E81)*(1+F81))</f>
        <v>76.054999999999993</v>
      </c>
      <c r="N81" s="563">
        <f t="shared" si="11"/>
        <v>52.364999999999995</v>
      </c>
      <c r="O81" s="563">
        <f>SUM(E81+N81)*(1+F81)</f>
        <v>76.054999999999993</v>
      </c>
      <c r="P81" s="563">
        <f t="shared" si="12"/>
        <v>69.819999999999993</v>
      </c>
      <c r="Q81" s="563">
        <f>SUM((P81+E81)*(1+F81))</f>
        <v>93.509999999999991</v>
      </c>
      <c r="R81" s="61"/>
      <c r="S81" s="61"/>
      <c r="T81" s="61"/>
    </row>
    <row r="82" spans="1:20" ht="64.5">
      <c r="A82" s="432" t="s">
        <v>65</v>
      </c>
      <c r="B82" s="402" t="s">
        <v>830</v>
      </c>
      <c r="C82" s="568"/>
      <c r="D82" s="433"/>
      <c r="E82" s="433"/>
      <c r="F82" s="452"/>
      <c r="G82" s="157"/>
      <c r="H82" s="151"/>
      <c r="I82" s="151"/>
      <c r="J82" s="433"/>
      <c r="K82" s="391">
        <f>SUM(G82*1.5)</f>
        <v>0</v>
      </c>
      <c r="L82" s="444"/>
      <c r="M82" s="391">
        <f>SUM(G82*1.5)</f>
        <v>0</v>
      </c>
      <c r="N82" s="444"/>
      <c r="O82" s="391">
        <f>SUM(G82*1.5)</f>
        <v>0</v>
      </c>
      <c r="P82" s="444"/>
      <c r="Q82" s="391">
        <f>SUM(G82*2)</f>
        <v>0</v>
      </c>
    </row>
    <row r="83" spans="1:20" ht="166.5">
      <c r="A83" s="434" t="s">
        <v>61</v>
      </c>
      <c r="B83" s="402" t="s">
        <v>828</v>
      </c>
      <c r="C83" s="568"/>
      <c r="D83" s="433"/>
      <c r="E83" s="433"/>
      <c r="F83" s="452"/>
      <c r="G83" s="157"/>
      <c r="H83" s="151"/>
      <c r="I83" s="151"/>
      <c r="J83" s="433"/>
      <c r="K83" s="391">
        <f t="shared" ref="K83:K90" si="15">SUM(G83*1.5)</f>
        <v>0</v>
      </c>
      <c r="L83" s="444"/>
      <c r="M83" s="391">
        <f t="shared" ref="M83:M90" si="16">SUM(G83*1.5)</f>
        <v>0</v>
      </c>
      <c r="N83" s="444"/>
      <c r="O83" s="391">
        <f t="shared" ref="O83:O90" si="17">SUM(G83*1.5)</f>
        <v>0</v>
      </c>
      <c r="P83" s="444"/>
      <c r="Q83" s="391">
        <f t="shared" ref="Q83:Q90" si="18">SUM(G83*2)</f>
        <v>0</v>
      </c>
    </row>
    <row r="84" spans="1:20" ht="64.5">
      <c r="A84" s="432" t="s">
        <v>62</v>
      </c>
      <c r="B84" s="402" t="s">
        <v>827</v>
      </c>
      <c r="C84" s="568"/>
      <c r="D84" s="433"/>
      <c r="E84" s="433"/>
      <c r="F84" s="452"/>
      <c r="G84" s="157"/>
      <c r="H84" s="151"/>
      <c r="I84" s="151"/>
      <c r="J84" s="433"/>
      <c r="K84" s="391">
        <f t="shared" si="15"/>
        <v>0</v>
      </c>
      <c r="L84" s="444"/>
      <c r="M84" s="391">
        <f t="shared" si="16"/>
        <v>0</v>
      </c>
      <c r="N84" s="444"/>
      <c r="O84" s="391">
        <f t="shared" si="17"/>
        <v>0</v>
      </c>
      <c r="P84" s="444"/>
      <c r="Q84" s="391">
        <f t="shared" si="18"/>
        <v>0</v>
      </c>
    </row>
    <row r="85" spans="1:20" ht="102.75">
      <c r="A85" s="485" t="s">
        <v>98</v>
      </c>
      <c r="B85" s="414" t="s">
        <v>826</v>
      </c>
      <c r="C85" s="568"/>
      <c r="D85" s="433"/>
      <c r="E85" s="433"/>
      <c r="F85" s="452"/>
      <c r="G85" s="157"/>
      <c r="H85" s="151"/>
      <c r="I85" s="151"/>
      <c r="J85" s="433"/>
      <c r="K85" s="391">
        <f t="shared" si="15"/>
        <v>0</v>
      </c>
      <c r="L85" s="444"/>
      <c r="M85" s="391">
        <f t="shared" si="16"/>
        <v>0</v>
      </c>
      <c r="N85" s="444"/>
      <c r="O85" s="391">
        <f t="shared" si="17"/>
        <v>0</v>
      </c>
      <c r="P85" s="444"/>
      <c r="Q85" s="391">
        <f t="shared" si="18"/>
        <v>0</v>
      </c>
    </row>
    <row r="86" spans="1:20" ht="129" thickBot="1">
      <c r="A86" s="486" t="s">
        <v>461</v>
      </c>
      <c r="B86" s="438" t="s">
        <v>825</v>
      </c>
      <c r="C86" s="568"/>
      <c r="D86" s="433"/>
      <c r="E86" s="433"/>
      <c r="F86" s="452"/>
      <c r="G86" s="157"/>
      <c r="H86" s="151"/>
      <c r="I86" s="151"/>
      <c r="J86" s="433"/>
      <c r="K86" s="391">
        <f t="shared" si="15"/>
        <v>0</v>
      </c>
      <c r="L86" s="444"/>
      <c r="M86" s="391">
        <f t="shared" si="16"/>
        <v>0</v>
      </c>
      <c r="N86" s="444"/>
      <c r="O86" s="391">
        <f t="shared" si="17"/>
        <v>0</v>
      </c>
      <c r="P86" s="444"/>
      <c r="Q86" s="391">
        <f t="shared" si="18"/>
        <v>0</v>
      </c>
    </row>
    <row r="87" spans="1:20" ht="90.75" thickTop="1">
      <c r="A87" s="485" t="s">
        <v>99</v>
      </c>
      <c r="B87" s="422" t="s">
        <v>824</v>
      </c>
      <c r="C87" s="568"/>
      <c r="D87" s="433"/>
      <c r="E87" s="433"/>
      <c r="F87" s="452"/>
      <c r="G87" s="157"/>
      <c r="H87" s="151"/>
      <c r="I87" s="151"/>
      <c r="J87" s="433"/>
      <c r="K87" s="391">
        <f t="shared" si="15"/>
        <v>0</v>
      </c>
      <c r="L87" s="444"/>
      <c r="M87" s="391">
        <f t="shared" si="16"/>
        <v>0</v>
      </c>
      <c r="N87" s="444"/>
      <c r="O87" s="391">
        <f t="shared" si="17"/>
        <v>0</v>
      </c>
      <c r="P87" s="444"/>
      <c r="Q87" s="391">
        <f t="shared" si="18"/>
        <v>0</v>
      </c>
    </row>
    <row r="88" spans="1:20">
      <c r="A88" s="432" t="s">
        <v>64</v>
      </c>
      <c r="B88" s="200"/>
      <c r="C88" s="568"/>
      <c r="D88" s="433"/>
      <c r="E88" s="433"/>
      <c r="F88" s="452"/>
      <c r="G88" s="444"/>
      <c r="H88" s="433"/>
      <c r="I88" s="433"/>
      <c r="J88" s="433"/>
      <c r="K88" s="444"/>
      <c r="L88" s="444"/>
      <c r="M88" s="444"/>
      <c r="N88" s="444"/>
      <c r="O88" s="444"/>
      <c r="P88" s="444"/>
      <c r="Q88" s="444"/>
    </row>
    <row r="89" spans="1:20" ht="15.75" thickBot="1">
      <c r="A89" s="432" t="s">
        <v>63</v>
      </c>
      <c r="B89" s="203"/>
      <c r="C89" s="568"/>
      <c r="D89" s="433"/>
      <c r="E89" s="433"/>
      <c r="F89" s="452"/>
      <c r="G89" s="444"/>
      <c r="H89" s="433"/>
      <c r="I89" s="433"/>
      <c r="J89" s="433"/>
      <c r="K89" s="444"/>
      <c r="L89" s="444"/>
      <c r="M89" s="444"/>
      <c r="N89" s="444"/>
      <c r="O89" s="444"/>
      <c r="P89" s="444"/>
      <c r="Q89" s="444"/>
    </row>
    <row r="90" spans="1:20" ht="90">
      <c r="A90" s="485" t="s">
        <v>100</v>
      </c>
      <c r="B90" s="422" t="s">
        <v>823</v>
      </c>
      <c r="C90" s="568"/>
      <c r="D90" s="433"/>
      <c r="E90" s="433"/>
      <c r="F90" s="452"/>
      <c r="G90" s="157"/>
      <c r="H90" s="151"/>
      <c r="I90" s="151"/>
      <c r="J90" s="433"/>
      <c r="K90" s="391">
        <f t="shared" si="15"/>
        <v>0</v>
      </c>
      <c r="L90" s="444"/>
      <c r="M90" s="391">
        <f t="shared" si="16"/>
        <v>0</v>
      </c>
      <c r="N90" s="444"/>
      <c r="O90" s="391">
        <f t="shared" si="17"/>
        <v>0</v>
      </c>
      <c r="P90" s="444"/>
      <c r="Q90" s="391">
        <f t="shared" si="18"/>
        <v>0</v>
      </c>
    </row>
    <row r="91" spans="1:20">
      <c r="A91" s="432" t="s">
        <v>64</v>
      </c>
      <c r="B91" s="488"/>
      <c r="C91" s="569"/>
      <c r="D91" s="433"/>
      <c r="E91" s="433"/>
      <c r="F91" s="452"/>
      <c r="G91" s="444"/>
      <c r="H91" s="433"/>
      <c r="I91" s="433"/>
      <c r="J91" s="433"/>
      <c r="K91" s="444"/>
      <c r="L91" s="444"/>
      <c r="M91" s="444"/>
      <c r="N91" s="444"/>
      <c r="O91" s="444"/>
      <c r="P91" s="444"/>
      <c r="Q91" s="444"/>
    </row>
    <row r="92" spans="1:20">
      <c r="A92" s="432" t="s">
        <v>63</v>
      </c>
      <c r="B92" s="488"/>
      <c r="C92" s="569"/>
      <c r="D92" s="433"/>
      <c r="E92" s="433"/>
      <c r="F92" s="452"/>
      <c r="G92" s="444"/>
      <c r="H92" s="433"/>
      <c r="I92" s="433"/>
      <c r="J92" s="433"/>
      <c r="K92" s="444"/>
      <c r="L92" s="444"/>
      <c r="M92" s="444"/>
      <c r="N92" s="444"/>
      <c r="O92" s="444"/>
      <c r="P92" s="444"/>
      <c r="Q92" s="444"/>
    </row>
  </sheetData>
  <sheetProtection algorithmName="SHA-512" hashValue="pxbVNKgR634dEgensQCMiluFBQ1V6zMqcTjRsIK6eQIHxRY9pTwrW/rgsrQ7qC+5Vis5xyCh73uu3gAvVHMIZQ==" saltValue="Ju2m69ZKFF1YfvrpyWfWuA==" spinCount="100000" sheet="1" objects="1" scenarios="1"/>
  <mergeCells count="2">
    <mergeCell ref="A1:C1"/>
    <mergeCell ref="A3:Q3"/>
  </mergeCells>
  <pageMargins left="0.7" right="0.7" top="0.75" bottom="0.75" header="0.3" footer="0.3"/>
  <pageSetup scale="2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7"/>
  <sheetViews>
    <sheetView workbookViewId="0">
      <selection activeCell="D6" sqref="D6"/>
    </sheetView>
  </sheetViews>
  <sheetFormatPr defaultColWidth="9.140625" defaultRowHeight="12.75"/>
  <cols>
    <col min="1" max="1" width="42.140625" style="48" customWidth="1"/>
    <col min="2" max="2" width="62.140625" style="48" customWidth="1"/>
    <col min="3" max="3" width="48.7109375" style="48" customWidth="1"/>
    <col min="4" max="4" width="8.5703125" style="48" customWidth="1"/>
    <col min="5" max="16384" width="9.140625" style="48"/>
  </cols>
  <sheetData>
    <row r="1" spans="1:3" ht="15">
      <c r="A1" s="336"/>
      <c r="B1" s="336" t="s">
        <v>952</v>
      </c>
      <c r="C1" s="337" t="str">
        <f>'Cover Page'!C5:E5</f>
        <v>[Insert Bidder Name]</v>
      </c>
    </row>
    <row r="2" spans="1:3" ht="192" customHeight="1">
      <c r="A2" s="332" t="s">
        <v>945</v>
      </c>
      <c r="B2" s="333"/>
      <c r="C2" s="333"/>
    </row>
    <row r="3" spans="1:3" ht="15.75">
      <c r="A3" s="542" t="s">
        <v>107</v>
      </c>
      <c r="B3" s="542" t="s">
        <v>10</v>
      </c>
      <c r="C3" s="543" t="s">
        <v>451</v>
      </c>
    </row>
    <row r="4" spans="1:3" ht="25.5" customHeight="1" thickBot="1">
      <c r="A4" s="544" t="s">
        <v>108</v>
      </c>
      <c r="B4" s="545"/>
      <c r="C4" s="546" t="s">
        <v>108</v>
      </c>
    </row>
    <row r="5" spans="1:3" ht="18.75" thickBot="1">
      <c r="A5" s="547" t="s">
        <v>84</v>
      </c>
      <c r="B5" s="547"/>
      <c r="C5" s="548" t="str">
        <f>A4</f>
        <v>(%)</v>
      </c>
    </row>
    <row r="6" spans="1:3">
      <c r="A6" s="92"/>
      <c r="B6" s="91"/>
      <c r="C6" s="91"/>
    </row>
    <row r="7" spans="1:3">
      <c r="A7" s="331"/>
      <c r="B7" s="331"/>
      <c r="C7" s="331"/>
    </row>
  </sheetData>
  <sheetProtection algorithmName="SHA-512" hashValue="wXbeBd49qcVsZNY0no7u4cWTTVOhObqL6JVRNZrS1s446638EUoF2k9gmjfXRJ5NJOqisPzxPIWeRc3pDMZ5fQ==" saltValue="WD8TiZbfz07Xj020HlrJFQ==" spinCount="100000" sheet="1" objects="1" scenarios="1"/>
  <mergeCells count="3">
    <mergeCell ref="A7:C7"/>
    <mergeCell ref="A2:C2"/>
    <mergeCell ref="A5:B5"/>
  </mergeCells>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2F93-2F61-4E59-96FE-F6C06E2F37FB}">
  <sheetPr>
    <pageSetUpPr fitToPage="1"/>
  </sheetPr>
  <dimension ref="A1:K40"/>
  <sheetViews>
    <sheetView zoomScale="70" zoomScaleNormal="70" workbookViewId="0">
      <selection activeCell="M15" sqref="M15"/>
    </sheetView>
  </sheetViews>
  <sheetFormatPr defaultColWidth="9.28515625" defaultRowHeight="12.75"/>
  <cols>
    <col min="1" max="1" width="9.28515625" style="115"/>
    <col min="2" max="2" width="52.7109375" style="115" customWidth="1"/>
    <col min="3" max="4" width="9.28515625" style="115"/>
    <col min="5" max="5" width="10.5703125" style="115" customWidth="1"/>
    <col min="6" max="6" width="9.28515625" style="115" customWidth="1"/>
    <col min="7" max="10" width="9.28515625" style="115"/>
    <col min="11" max="11" width="12.42578125" style="115" customWidth="1"/>
    <col min="12" max="16384" width="9.28515625" style="115"/>
  </cols>
  <sheetData>
    <row r="1" spans="1:11" ht="18">
      <c r="B1" s="289" t="s">
        <v>103</v>
      </c>
      <c r="C1" s="290"/>
      <c r="D1" s="290"/>
      <c r="E1" s="290"/>
      <c r="F1" s="290"/>
      <c r="G1" s="290"/>
      <c r="H1" s="290"/>
      <c r="I1" s="290"/>
      <c r="J1" s="290"/>
      <c r="K1" s="290"/>
    </row>
    <row r="2" spans="1:11" ht="15">
      <c r="B2" s="291" t="s">
        <v>102</v>
      </c>
      <c r="C2" s="292"/>
      <c r="D2" s="292"/>
      <c r="E2" s="292"/>
      <c r="F2" s="292"/>
      <c r="G2" s="292"/>
      <c r="H2" s="292"/>
      <c r="I2" s="292"/>
      <c r="J2" s="292"/>
      <c r="K2" s="292"/>
    </row>
    <row r="3" spans="1:11">
      <c r="C3" s="116"/>
      <c r="D3" s="117"/>
      <c r="E3" s="117"/>
      <c r="F3" s="117"/>
    </row>
    <row r="4" spans="1:11" ht="29.25" customHeight="1">
      <c r="B4" s="274" t="s">
        <v>85</v>
      </c>
      <c r="C4" s="275"/>
      <c r="D4" s="275"/>
      <c r="E4" s="275"/>
      <c r="F4" s="275"/>
      <c r="G4" s="275"/>
      <c r="H4" s="275"/>
      <c r="I4" s="275"/>
      <c r="J4" s="275"/>
      <c r="K4" s="276"/>
    </row>
    <row r="5" spans="1:11" ht="15.75">
      <c r="B5" s="185" t="s">
        <v>0</v>
      </c>
      <c r="C5" s="277" t="s">
        <v>12</v>
      </c>
      <c r="D5" s="278"/>
      <c r="E5" s="279"/>
      <c r="F5" s="186"/>
      <c r="G5" s="186"/>
      <c r="H5" s="186"/>
      <c r="I5" s="186"/>
      <c r="J5" s="186"/>
      <c r="K5" s="186"/>
    </row>
    <row r="6" spans="1:11" ht="15.75">
      <c r="B6" s="185" t="s">
        <v>31</v>
      </c>
      <c r="C6" s="293" t="s">
        <v>32</v>
      </c>
      <c r="D6" s="294"/>
      <c r="E6" s="294"/>
      <c r="F6" s="295"/>
      <c r="G6" s="186"/>
      <c r="H6" s="186"/>
      <c r="I6" s="186"/>
      <c r="J6" s="186"/>
      <c r="K6" s="186"/>
    </row>
    <row r="7" spans="1:11" ht="15.75">
      <c r="B7" s="185"/>
      <c r="C7" s="144" t="s">
        <v>33</v>
      </c>
      <c r="D7" s="145" t="s">
        <v>34</v>
      </c>
      <c r="E7" s="187" t="s">
        <v>951</v>
      </c>
      <c r="F7" s="186"/>
      <c r="G7" s="186"/>
      <c r="H7" s="186"/>
      <c r="I7" s="186"/>
      <c r="J7" s="186"/>
      <c r="K7" s="186"/>
    </row>
    <row r="8" spans="1:11" ht="15.75">
      <c r="B8" s="185"/>
      <c r="C8" s="140"/>
      <c r="D8" s="141"/>
      <c r="E8" s="186"/>
      <c r="F8" s="186"/>
      <c r="G8" s="186"/>
      <c r="H8" s="186"/>
      <c r="I8" s="186"/>
      <c r="J8" s="186"/>
      <c r="K8" s="186"/>
    </row>
    <row r="9" spans="1:11" ht="15.75">
      <c r="B9" s="185" t="s">
        <v>21</v>
      </c>
      <c r="C9" s="280" t="s">
        <v>35</v>
      </c>
      <c r="D9" s="280"/>
      <c r="E9" s="280"/>
      <c r="F9" s="280"/>
      <c r="G9" s="280"/>
      <c r="H9" s="280"/>
      <c r="I9" s="280"/>
      <c r="J9" s="280"/>
      <c r="K9" s="280"/>
    </row>
    <row r="10" spans="1:11" ht="15.75">
      <c r="B10" s="185"/>
      <c r="C10" s="118" t="s">
        <v>22</v>
      </c>
      <c r="D10" s="119" t="s">
        <v>23</v>
      </c>
      <c r="E10" s="119" t="s">
        <v>24</v>
      </c>
      <c r="F10" s="119" t="s">
        <v>25</v>
      </c>
      <c r="G10" s="188" t="s">
        <v>26</v>
      </c>
      <c r="H10" s="188" t="s">
        <v>27</v>
      </c>
      <c r="I10" s="188" t="s">
        <v>28</v>
      </c>
      <c r="J10" s="188" t="s">
        <v>29</v>
      </c>
      <c r="K10" s="188" t="s">
        <v>30</v>
      </c>
    </row>
    <row r="11" spans="1:11" ht="15.75">
      <c r="B11" s="185"/>
      <c r="C11" s="142"/>
      <c r="D11" s="143"/>
      <c r="E11" s="143"/>
      <c r="F11" s="143"/>
      <c r="G11" s="189"/>
      <c r="H11" s="189"/>
      <c r="I11" s="189"/>
      <c r="J11" s="189"/>
      <c r="K11" s="189"/>
    </row>
    <row r="12" spans="1:11">
      <c r="B12" s="120"/>
      <c r="C12" s="121"/>
    </row>
    <row r="13" spans="1:11" ht="204.75" customHeight="1">
      <c r="B13" s="281" t="s">
        <v>610</v>
      </c>
      <c r="C13" s="282"/>
      <c r="D13" s="282"/>
      <c r="E13" s="282"/>
      <c r="F13" s="282"/>
      <c r="G13" s="282"/>
      <c r="H13" s="282"/>
      <c r="I13" s="282"/>
      <c r="J13" s="282"/>
      <c r="K13" s="282"/>
    </row>
    <row r="14" spans="1:11" ht="17.649999999999999" customHeight="1"/>
    <row r="15" spans="1:11" ht="45" customHeight="1">
      <c r="B15" s="296" t="s">
        <v>453</v>
      </c>
      <c r="C15" s="297"/>
      <c r="D15" s="297"/>
      <c r="E15" s="297"/>
      <c r="F15" s="297"/>
      <c r="G15" s="297"/>
      <c r="H15" s="297"/>
      <c r="I15" s="297"/>
      <c r="J15" s="297"/>
      <c r="K15" s="297"/>
    </row>
    <row r="16" spans="1:11" s="124" customFormat="1" ht="16.5" thickBot="1">
      <c r="A16" s="122"/>
      <c r="B16" s="123"/>
      <c r="C16" s="123"/>
      <c r="D16" s="123"/>
      <c r="E16" s="123"/>
      <c r="F16" s="123"/>
      <c r="G16" s="123"/>
      <c r="H16" s="123"/>
      <c r="I16" s="123"/>
      <c r="J16" s="123"/>
      <c r="K16" s="123"/>
    </row>
    <row r="17" spans="1:11" s="124" customFormat="1" ht="16.5" thickBot="1">
      <c r="A17" s="122"/>
      <c r="B17" s="286" t="s">
        <v>570</v>
      </c>
      <c r="C17" s="298"/>
      <c r="D17" s="298"/>
      <c r="E17" s="298"/>
      <c r="F17" s="298"/>
      <c r="G17" s="298"/>
      <c r="H17" s="298"/>
      <c r="I17" s="298"/>
      <c r="J17" s="298"/>
      <c r="K17" s="299"/>
    </row>
    <row r="18" spans="1:11" s="124" customFormat="1" ht="16.5" thickBot="1">
      <c r="A18" s="122"/>
      <c r="B18" s="125"/>
      <c r="C18" s="125"/>
      <c r="D18" s="125"/>
      <c r="E18" s="125"/>
      <c r="F18" s="125"/>
      <c r="G18" s="125"/>
      <c r="H18" s="125"/>
      <c r="I18" s="125"/>
      <c r="J18" s="125"/>
      <c r="K18" s="125"/>
    </row>
    <row r="19" spans="1:11" ht="24.75" customHeight="1" thickBot="1">
      <c r="B19" s="283" t="s">
        <v>567</v>
      </c>
      <c r="C19" s="284"/>
      <c r="D19" s="284"/>
      <c r="E19" s="284"/>
      <c r="F19" s="284"/>
      <c r="G19" s="284"/>
      <c r="H19" s="284"/>
      <c r="I19" s="284"/>
      <c r="J19" s="284"/>
      <c r="K19" s="285"/>
    </row>
    <row r="20" spans="1:11" ht="13.5" thickBot="1"/>
    <row r="21" spans="1:11" ht="32.25" customHeight="1" thickBot="1">
      <c r="B21" s="286" t="s">
        <v>94</v>
      </c>
      <c r="C21" s="287"/>
      <c r="D21" s="287"/>
      <c r="E21" s="287"/>
      <c r="F21" s="287"/>
      <c r="G21" s="287"/>
      <c r="H21" s="287"/>
      <c r="I21" s="287"/>
      <c r="J21" s="287"/>
      <c r="K21" s="288"/>
    </row>
    <row r="22" spans="1:11" ht="15.75">
      <c r="B22" s="126"/>
      <c r="C22" s="126"/>
      <c r="D22" s="126"/>
      <c r="E22" s="126"/>
      <c r="F22" s="126"/>
      <c r="G22" s="126"/>
      <c r="H22" s="126"/>
      <c r="I22" s="126"/>
      <c r="J22" s="126"/>
      <c r="K22" s="126"/>
    </row>
    <row r="23" spans="1:11" ht="33" customHeight="1">
      <c r="B23" s="273" t="s">
        <v>587</v>
      </c>
      <c r="C23" s="273"/>
      <c r="D23" s="273"/>
      <c r="E23" s="273"/>
      <c r="F23" s="273"/>
      <c r="G23" s="273"/>
      <c r="H23" s="273"/>
      <c r="I23" s="273"/>
      <c r="J23" s="273"/>
      <c r="K23" s="273"/>
    </row>
    <row r="24" spans="1:11" ht="15.75">
      <c r="B24" s="127"/>
    </row>
    <row r="25" spans="1:11" ht="31.5" customHeight="1">
      <c r="B25" s="273" t="s">
        <v>83</v>
      </c>
      <c r="C25" s="273"/>
      <c r="D25" s="273"/>
      <c r="E25" s="273"/>
      <c r="F25" s="273"/>
      <c r="G25" s="273"/>
      <c r="H25" s="273"/>
      <c r="I25" s="273"/>
      <c r="J25" s="273"/>
      <c r="K25" s="273"/>
    </row>
    <row r="26" spans="1:11" ht="15.75">
      <c r="B26" s="128"/>
      <c r="C26" s="128"/>
      <c r="D26" s="128"/>
      <c r="E26" s="128"/>
      <c r="F26" s="128"/>
      <c r="G26" s="128"/>
      <c r="H26" s="128"/>
      <c r="I26" s="128"/>
      <c r="J26" s="128"/>
      <c r="K26" s="128"/>
    </row>
    <row r="27" spans="1:11" ht="50.25" customHeight="1">
      <c r="B27" s="273" t="s">
        <v>614</v>
      </c>
      <c r="C27" s="300"/>
      <c r="D27" s="300"/>
      <c r="E27" s="300"/>
      <c r="F27" s="300"/>
      <c r="G27" s="300"/>
      <c r="H27" s="300"/>
      <c r="I27" s="300"/>
      <c r="J27" s="300"/>
      <c r="K27" s="300"/>
    </row>
    <row r="28" spans="1:11" ht="15.75">
      <c r="B28" s="129"/>
      <c r="C28" s="129"/>
      <c r="D28" s="129"/>
      <c r="E28" s="129"/>
      <c r="F28" s="129"/>
      <c r="G28" s="129"/>
      <c r="H28" s="129"/>
      <c r="I28" s="129"/>
      <c r="J28" s="129"/>
      <c r="K28" s="129"/>
    </row>
    <row r="29" spans="1:11" ht="79.900000000000006" customHeight="1">
      <c r="B29" s="301" t="s">
        <v>588</v>
      </c>
      <c r="C29" s="302"/>
      <c r="D29" s="302"/>
      <c r="E29" s="302"/>
      <c r="F29" s="302"/>
      <c r="G29" s="302"/>
      <c r="H29" s="302"/>
      <c r="I29" s="302"/>
      <c r="J29" s="302"/>
      <c r="K29" s="303"/>
    </row>
    <row r="30" spans="1:11" ht="15.75">
      <c r="B30" s="130"/>
      <c r="C30" s="131"/>
      <c r="D30" s="131"/>
      <c r="E30" s="131"/>
      <c r="F30" s="131"/>
      <c r="G30" s="131"/>
      <c r="H30" s="131"/>
      <c r="I30" s="131"/>
      <c r="J30" s="131"/>
      <c r="K30" s="131"/>
    </row>
    <row r="31" spans="1:11" ht="63.75" customHeight="1">
      <c r="B31" s="301" t="s">
        <v>611</v>
      </c>
      <c r="C31" s="302"/>
      <c r="D31" s="302"/>
      <c r="E31" s="302"/>
      <c r="F31" s="302"/>
      <c r="G31" s="302"/>
      <c r="H31" s="302"/>
      <c r="I31" s="302"/>
      <c r="J31" s="302"/>
      <c r="K31" s="303"/>
    </row>
    <row r="32" spans="1:11" ht="15.75">
      <c r="B32" s="132"/>
      <c r="C32" s="133"/>
      <c r="D32" s="133"/>
      <c r="E32" s="133"/>
      <c r="F32" s="133"/>
      <c r="G32" s="133"/>
      <c r="H32" s="133"/>
      <c r="I32" s="133"/>
      <c r="J32" s="133"/>
      <c r="K32" s="133"/>
    </row>
    <row r="33" spans="2:11" ht="31.5" customHeight="1">
      <c r="B33" s="301" t="s">
        <v>600</v>
      </c>
      <c r="C33" s="302"/>
      <c r="D33" s="302"/>
      <c r="E33" s="302"/>
      <c r="F33" s="302"/>
      <c r="G33" s="302"/>
      <c r="H33" s="302"/>
      <c r="I33" s="302"/>
      <c r="J33" s="302"/>
      <c r="K33" s="303"/>
    </row>
    <row r="34" spans="2:11" s="121" customFormat="1" ht="15.75">
      <c r="B34" s="132"/>
      <c r="C34" s="133"/>
      <c r="D34" s="133"/>
      <c r="E34" s="133"/>
      <c r="F34" s="133"/>
      <c r="G34" s="133"/>
      <c r="H34" s="133"/>
      <c r="I34" s="133"/>
      <c r="J34" s="133"/>
      <c r="K34" s="133"/>
    </row>
    <row r="35" spans="2:11" ht="351.95" customHeight="1">
      <c r="B35" s="304" t="s">
        <v>628</v>
      </c>
      <c r="C35" s="305"/>
      <c r="D35" s="305"/>
      <c r="E35" s="305"/>
      <c r="F35" s="305"/>
      <c r="G35" s="305"/>
      <c r="H35" s="305"/>
      <c r="I35" s="305"/>
      <c r="J35" s="305"/>
      <c r="K35" s="306"/>
    </row>
    <row r="36" spans="2:11" ht="15.75">
      <c r="B36" s="132"/>
      <c r="C36" s="133"/>
      <c r="D36" s="133"/>
      <c r="E36" s="133"/>
      <c r="F36" s="133"/>
      <c r="G36" s="133"/>
      <c r="H36" s="133"/>
      <c r="I36" s="133"/>
      <c r="J36" s="133"/>
      <c r="K36" s="133"/>
    </row>
    <row r="37" spans="2:11" ht="336.75" customHeight="1">
      <c r="B37" s="273" t="s">
        <v>943</v>
      </c>
      <c r="C37" s="273"/>
      <c r="D37" s="273"/>
      <c r="E37" s="273"/>
      <c r="F37" s="273"/>
      <c r="G37" s="273"/>
      <c r="H37" s="273"/>
      <c r="I37" s="273"/>
      <c r="J37" s="273"/>
      <c r="K37" s="273"/>
    </row>
    <row r="38" spans="2:11" ht="15.75">
      <c r="B38" s="132"/>
      <c r="C38" s="133"/>
      <c r="D38" s="133"/>
      <c r="E38" s="133"/>
      <c r="F38" s="133"/>
      <c r="G38" s="133"/>
      <c r="H38" s="133"/>
      <c r="I38" s="133"/>
      <c r="J38" s="133"/>
      <c r="K38" s="133"/>
    </row>
    <row r="39" spans="2:11" ht="260.25" customHeight="1">
      <c r="B39" s="273" t="s">
        <v>944</v>
      </c>
      <c r="C39" s="273"/>
      <c r="D39" s="273"/>
      <c r="E39" s="273"/>
      <c r="F39" s="273"/>
      <c r="G39" s="273"/>
      <c r="H39" s="273"/>
      <c r="I39" s="273"/>
      <c r="J39" s="273"/>
      <c r="K39" s="273"/>
    </row>
    <row r="40" spans="2:11" ht="15.75">
      <c r="B40" s="132"/>
      <c r="C40" s="133"/>
      <c r="D40" s="133"/>
      <c r="E40" s="133"/>
      <c r="F40" s="133"/>
      <c r="G40" s="133"/>
      <c r="H40" s="133"/>
      <c r="I40" s="133"/>
      <c r="J40" s="133"/>
      <c r="K40" s="133"/>
    </row>
  </sheetData>
  <sheetProtection algorithmName="SHA-512" hashValue="APNMrW/ddKrcirno+qOdy8lymRrxIegSwjqFkAvV0Wsxu2WuwIxb9CVEdVumIYr0ndzVlyy7HpRcJmqm8Am2/A==" saltValue="qAR++3c1864vmRZi0tR/qg==" spinCount="100000" sheet="1"/>
  <mergeCells count="20">
    <mergeCell ref="B39:K39"/>
    <mergeCell ref="B27:K27"/>
    <mergeCell ref="B29:K29"/>
    <mergeCell ref="B31:K31"/>
    <mergeCell ref="B33:K33"/>
    <mergeCell ref="B35:K35"/>
    <mergeCell ref="B37:K37"/>
    <mergeCell ref="B1:K1"/>
    <mergeCell ref="B2:K2"/>
    <mergeCell ref="C6:F6"/>
    <mergeCell ref="B15:K15"/>
    <mergeCell ref="B17:K17"/>
    <mergeCell ref="B25:K25"/>
    <mergeCell ref="B4:K4"/>
    <mergeCell ref="C5:E5"/>
    <mergeCell ref="C9:K9"/>
    <mergeCell ref="B13:K13"/>
    <mergeCell ref="B19:K19"/>
    <mergeCell ref="B21:K21"/>
    <mergeCell ref="B23:K23"/>
  </mergeCells>
  <conditionalFormatting sqref="B1:B2">
    <cfRule type="cellIs" dxfId="2" priority="1" operator="equal">
      <formula>"Word"</formula>
    </cfRule>
    <cfRule type="cellIs" dxfId="1" priority="2" operator="equal">
      <formula>"PDF"</formula>
    </cfRule>
    <cfRule type="cellIs" dxfId="0" priority="3" operator="equal">
      <formula>"Excel"</formula>
    </cfRule>
  </conditionalFormatting>
  <dataValidations count="2">
    <dataValidation type="list" showInputMessage="1" showErrorMessage="1" sqref="C8:D8" xr:uid="{8EE7E1F5-FFF8-499C-A2B2-8B1458FCB34F}">
      <formula1>"x"</formula1>
    </dataValidation>
    <dataValidation type="list" allowBlank="1" showInputMessage="1" showErrorMessage="1" sqref="C11:K11" xr:uid="{BBDB87EB-71EA-4DF8-B5FA-AB654913DCF1}">
      <formula1>"X"</formula1>
    </dataValidation>
  </dataValidations>
  <pageMargins left="0.75" right="0.75" top="1" bottom="1" header="0.5" footer="0.5"/>
  <pageSetup scale="5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
  <sheetViews>
    <sheetView zoomScale="80" zoomScaleNormal="80" workbookViewId="0">
      <selection activeCell="J13" sqref="J13"/>
    </sheetView>
  </sheetViews>
  <sheetFormatPr defaultRowHeight="12.75"/>
  <cols>
    <col min="1" max="1" width="21.42578125" style="16" customWidth="1"/>
    <col min="2" max="2" width="25" customWidth="1"/>
    <col min="3" max="3" width="16.42578125" customWidth="1"/>
    <col min="4" max="4" width="12.42578125" style="16" customWidth="1"/>
    <col min="5" max="5" width="18.42578125" customWidth="1"/>
    <col min="6" max="6" width="19.28515625" customWidth="1"/>
    <col min="7" max="7" width="23.42578125" customWidth="1"/>
    <col min="8" max="8" width="17.42578125" customWidth="1"/>
  </cols>
  <sheetData>
    <row r="1" spans="1:13" ht="20.25">
      <c r="A1" s="339" t="s">
        <v>130</v>
      </c>
      <c r="B1" s="339"/>
      <c r="C1" s="339"/>
      <c r="D1" s="339"/>
      <c r="E1" s="339"/>
      <c r="F1" s="339"/>
      <c r="G1" s="339"/>
      <c r="H1" s="339"/>
      <c r="I1" s="340"/>
      <c r="J1" s="340"/>
      <c r="K1" s="340"/>
      <c r="L1" s="341"/>
      <c r="M1" s="341"/>
    </row>
    <row r="2" spans="1:13" s="48" customFormat="1" ht="15.75">
      <c r="A2" s="341"/>
      <c r="B2" s="342" t="s">
        <v>950</v>
      </c>
      <c r="C2" s="341" t="str">
        <f>'Cover Page'!C5:E5</f>
        <v>[Insert Bidder Name]</v>
      </c>
      <c r="D2" s="341"/>
      <c r="E2" s="341"/>
      <c r="F2" s="341"/>
      <c r="G2" s="341"/>
      <c r="H2" s="341"/>
      <c r="I2" s="341"/>
      <c r="J2" s="341"/>
      <c r="K2" s="341"/>
      <c r="L2" s="341"/>
      <c r="M2" s="341"/>
    </row>
    <row r="3" spans="1:13" s="3" customFormat="1" ht="35.25" customHeight="1">
      <c r="A3" s="343" t="s">
        <v>441</v>
      </c>
      <c r="B3" s="343"/>
      <c r="C3" s="343"/>
      <c r="D3" s="343"/>
      <c r="E3" s="343"/>
      <c r="F3" s="343"/>
      <c r="G3" s="343"/>
      <c r="H3" s="344"/>
      <c r="I3" s="344"/>
      <c r="J3" s="344"/>
      <c r="K3" s="344"/>
      <c r="L3" s="344"/>
      <c r="M3" s="344"/>
    </row>
    <row r="4" spans="1:13" s="3" customFormat="1" ht="15.75">
      <c r="A4" s="345"/>
      <c r="B4" s="346"/>
      <c r="C4" s="341"/>
      <c r="D4" s="341"/>
      <c r="E4" s="341"/>
      <c r="F4" s="341"/>
      <c r="G4" s="341"/>
      <c r="H4" s="341"/>
      <c r="I4" s="341"/>
      <c r="J4" s="341"/>
      <c r="K4" s="341"/>
      <c r="L4" s="341"/>
      <c r="M4" s="341"/>
    </row>
    <row r="5" spans="1:13" s="3" customFormat="1" ht="15.75">
      <c r="A5" s="345"/>
      <c r="B5" s="347" t="s">
        <v>626</v>
      </c>
      <c r="C5" s="347"/>
      <c r="D5" s="347"/>
      <c r="E5" s="347"/>
      <c r="F5" s="347"/>
      <c r="G5" s="347"/>
      <c r="H5" s="347"/>
      <c r="I5" s="347"/>
      <c r="J5" s="347"/>
      <c r="K5" s="347"/>
      <c r="L5" s="347"/>
      <c r="M5" s="347"/>
    </row>
    <row r="6" spans="1:13" s="3" customFormat="1" ht="30.4" customHeight="1">
      <c r="A6" s="345"/>
      <c r="B6" s="348" t="s">
        <v>440</v>
      </c>
      <c r="C6" s="347"/>
      <c r="D6" s="347"/>
      <c r="E6" s="347"/>
      <c r="F6" s="347"/>
      <c r="G6" s="347"/>
      <c r="H6" s="347"/>
      <c r="I6" s="347"/>
      <c r="J6" s="347"/>
      <c r="K6" s="347"/>
      <c r="L6" s="347"/>
      <c r="M6" s="347"/>
    </row>
    <row r="7" spans="1:13" s="3" customFormat="1" ht="15.75">
      <c r="A7" s="345"/>
      <c r="B7" s="347" t="s">
        <v>574</v>
      </c>
      <c r="C7" s="347"/>
      <c r="D7" s="347"/>
      <c r="E7" s="347"/>
      <c r="F7" s="347"/>
      <c r="G7" s="347"/>
      <c r="H7" s="347"/>
      <c r="I7" s="347"/>
      <c r="J7" s="347"/>
      <c r="K7" s="347"/>
      <c r="L7" s="347"/>
      <c r="M7" s="347"/>
    </row>
    <row r="8" spans="1:13" s="3" customFormat="1" ht="15.75">
      <c r="A8" s="345"/>
      <c r="B8" s="347" t="s">
        <v>575</v>
      </c>
      <c r="C8" s="347"/>
      <c r="D8" s="347"/>
      <c r="E8" s="347"/>
      <c r="F8" s="347"/>
      <c r="G8" s="347"/>
      <c r="H8" s="347"/>
      <c r="I8" s="347"/>
      <c r="J8" s="347"/>
      <c r="K8" s="347"/>
      <c r="L8" s="347"/>
      <c r="M8" s="347"/>
    </row>
    <row r="9" spans="1:13" s="3" customFormat="1" ht="15.75">
      <c r="A9" s="345"/>
      <c r="B9" s="349"/>
      <c r="C9" s="350"/>
      <c r="D9" s="350"/>
      <c r="E9" s="350"/>
      <c r="F9" s="350"/>
      <c r="G9" s="350"/>
      <c r="H9" s="350"/>
      <c r="I9" s="350"/>
      <c r="J9" s="350"/>
      <c r="K9" s="350"/>
      <c r="L9" s="350"/>
      <c r="M9" s="350"/>
    </row>
    <row r="10" spans="1:13" ht="30" customHeight="1">
      <c r="A10" s="351" t="s">
        <v>419</v>
      </c>
      <c r="B10" s="351"/>
      <c r="C10" s="351"/>
      <c r="D10" s="351"/>
      <c r="E10" s="351"/>
      <c r="F10" s="351"/>
      <c r="G10" s="351"/>
      <c r="H10" s="341"/>
      <c r="I10" s="341"/>
      <c r="J10" s="341"/>
      <c r="K10" s="341"/>
      <c r="L10" s="341"/>
      <c r="M10" s="341"/>
    </row>
    <row r="11" spans="1:13" s="16" customFormat="1" ht="15.75">
      <c r="A11" s="341"/>
      <c r="B11" s="352"/>
      <c r="C11" s="353"/>
      <c r="D11" s="341"/>
      <c r="E11" s="341"/>
      <c r="F11" s="341"/>
      <c r="G11" s="341"/>
      <c r="H11" s="341"/>
      <c r="I11" s="341"/>
      <c r="J11" s="341"/>
      <c r="K11" s="341"/>
      <c r="L11" s="341"/>
      <c r="M11" s="341"/>
    </row>
    <row r="12" spans="1:13" s="16" customFormat="1" ht="15.75">
      <c r="A12" s="354" t="s">
        <v>418</v>
      </c>
      <c r="B12" s="354"/>
      <c r="C12" s="355" t="s">
        <v>44</v>
      </c>
      <c r="D12" s="355"/>
      <c r="E12" s="355"/>
      <c r="F12" s="355"/>
      <c r="G12" s="355"/>
      <c r="H12" s="341"/>
      <c r="I12" s="341"/>
      <c r="J12" s="341"/>
      <c r="K12" s="341"/>
      <c r="L12" s="341"/>
      <c r="M12" s="341"/>
    </row>
    <row r="13" spans="1:13" s="16" customFormat="1" ht="78" customHeight="1">
      <c r="A13" s="354" t="s">
        <v>39</v>
      </c>
      <c r="B13" s="354"/>
      <c r="C13" s="356" t="s">
        <v>454</v>
      </c>
      <c r="D13" s="355"/>
      <c r="E13" s="355"/>
      <c r="F13" s="355"/>
      <c r="G13" s="355"/>
      <c r="H13" s="341"/>
      <c r="I13" s="341"/>
      <c r="J13" s="341"/>
      <c r="K13" s="341"/>
      <c r="L13" s="341"/>
      <c r="M13" s="341"/>
    </row>
    <row r="14" spans="1:13" s="16" customFormat="1" ht="34.5" customHeight="1">
      <c r="A14" s="354" t="s">
        <v>40</v>
      </c>
      <c r="B14" s="354"/>
      <c r="C14" s="357" t="s">
        <v>131</v>
      </c>
      <c r="D14" s="357"/>
      <c r="E14" s="357"/>
      <c r="F14" s="357"/>
      <c r="G14" s="357"/>
      <c r="H14" s="341"/>
      <c r="I14" s="341"/>
      <c r="J14" s="341"/>
      <c r="K14" s="341"/>
      <c r="L14" s="341"/>
      <c r="M14" s="341"/>
    </row>
    <row r="15" spans="1:13" s="16" customFormat="1" ht="48.75" customHeight="1">
      <c r="A15" s="354" t="s">
        <v>41</v>
      </c>
      <c r="B15" s="354"/>
      <c r="C15" s="357" t="s">
        <v>132</v>
      </c>
      <c r="D15" s="357"/>
      <c r="E15" s="357"/>
      <c r="F15" s="357"/>
      <c r="G15" s="357"/>
      <c r="H15" s="341"/>
      <c r="I15" s="341"/>
      <c r="J15" s="341"/>
      <c r="K15" s="341"/>
      <c r="L15" s="341"/>
      <c r="M15" s="341"/>
    </row>
    <row r="16" spans="1:13" s="16" customFormat="1" ht="51" customHeight="1">
      <c r="A16" s="354" t="s">
        <v>42</v>
      </c>
      <c r="B16" s="354"/>
      <c r="C16" s="357" t="s">
        <v>581</v>
      </c>
      <c r="D16" s="357"/>
      <c r="E16" s="357"/>
      <c r="F16" s="357"/>
      <c r="G16" s="357"/>
      <c r="H16" s="341"/>
      <c r="I16" s="341"/>
      <c r="J16" s="341"/>
      <c r="K16" s="341"/>
      <c r="L16" s="341"/>
      <c r="M16" s="341"/>
    </row>
    <row r="17" spans="1:13" s="16" customFormat="1" ht="31.5" customHeight="1">
      <c r="A17" s="358" t="s">
        <v>43</v>
      </c>
      <c r="B17" s="358"/>
      <c r="C17" s="359" t="s">
        <v>45</v>
      </c>
      <c r="D17" s="360"/>
      <c r="E17" s="360"/>
      <c r="F17" s="360"/>
      <c r="G17" s="361"/>
      <c r="H17" s="341"/>
      <c r="I17" s="341"/>
      <c r="J17" s="341"/>
      <c r="K17" s="341"/>
      <c r="L17" s="341"/>
      <c r="M17" s="341"/>
    </row>
    <row r="18" spans="1:13" s="16" customFormat="1" ht="15.75">
      <c r="A18" s="341"/>
      <c r="B18" s="362"/>
      <c r="C18" s="341"/>
      <c r="D18" s="341"/>
      <c r="E18" s="341"/>
      <c r="F18" s="341"/>
      <c r="G18" s="341"/>
      <c r="H18" s="341"/>
      <c r="I18" s="341"/>
      <c r="J18" s="341"/>
      <c r="K18" s="341"/>
      <c r="L18" s="341"/>
      <c r="M18" s="341"/>
    </row>
    <row r="19" spans="1:13" s="16" customFormat="1" ht="15.75">
      <c r="A19" s="363" t="s">
        <v>582</v>
      </c>
      <c r="B19" s="341"/>
      <c r="C19" s="341"/>
      <c r="D19" s="341"/>
      <c r="E19" s="341"/>
      <c r="F19" s="341"/>
      <c r="G19" s="341"/>
      <c r="H19" s="341"/>
      <c r="I19" s="341"/>
      <c r="J19" s="341"/>
      <c r="K19" s="341"/>
      <c r="L19" s="341"/>
      <c r="M19" s="341"/>
    </row>
    <row r="20" spans="1:13" s="47" customFormat="1" ht="15.4" customHeight="1">
      <c r="A20" s="364" t="s">
        <v>133</v>
      </c>
      <c r="B20" s="365"/>
      <c r="C20" s="365"/>
      <c r="D20" s="365"/>
      <c r="E20" s="365"/>
      <c r="F20" s="366"/>
      <c r="G20" s="341"/>
      <c r="H20" s="341"/>
      <c r="I20" s="341"/>
      <c r="J20" s="341"/>
      <c r="K20" s="341"/>
      <c r="L20" s="341"/>
      <c r="M20" s="341"/>
    </row>
    <row r="21" spans="1:13" s="16" customFormat="1">
      <c r="A21" s="367"/>
      <c r="B21" s="368"/>
      <c r="C21" s="368"/>
      <c r="D21" s="368"/>
      <c r="E21" s="368"/>
      <c r="F21" s="369"/>
      <c r="G21" s="341"/>
      <c r="H21" s="341"/>
      <c r="I21" s="341"/>
      <c r="J21" s="341"/>
      <c r="K21" s="341"/>
      <c r="L21" s="341"/>
      <c r="M21" s="341"/>
    </row>
    <row r="22" spans="1:13" ht="63.75">
      <c r="A22" s="370" t="s">
        <v>9</v>
      </c>
      <c r="B22" s="371" t="s">
        <v>20</v>
      </c>
      <c r="C22" s="371" t="s">
        <v>37</v>
      </c>
      <c r="D22" s="370" t="s">
        <v>13</v>
      </c>
      <c r="E22" s="370" t="s">
        <v>10</v>
      </c>
      <c r="F22" s="370" t="s">
        <v>11</v>
      </c>
      <c r="G22" s="341"/>
      <c r="H22" s="341"/>
      <c r="I22" s="341"/>
      <c r="J22" s="341"/>
      <c r="K22" s="341"/>
      <c r="L22" s="341"/>
      <c r="M22" s="341"/>
    </row>
    <row r="23" spans="1:13" ht="25.5">
      <c r="A23" s="372" t="s">
        <v>15</v>
      </c>
      <c r="B23" s="373">
        <v>0.15</v>
      </c>
      <c r="C23" s="372" t="s">
        <v>14</v>
      </c>
      <c r="D23" s="372" t="s">
        <v>14</v>
      </c>
      <c r="E23" s="372" t="s">
        <v>18</v>
      </c>
      <c r="F23" s="374">
        <v>0.15</v>
      </c>
      <c r="G23" s="341"/>
      <c r="H23" s="341"/>
      <c r="I23" s="341"/>
      <c r="J23" s="341"/>
      <c r="K23" s="341"/>
      <c r="L23" s="341"/>
      <c r="M23" s="341"/>
    </row>
    <row r="24" spans="1:13" ht="25.5">
      <c r="A24" s="372" t="s">
        <v>16</v>
      </c>
      <c r="B24" s="373">
        <v>0.12</v>
      </c>
      <c r="C24" s="372" t="s">
        <v>7</v>
      </c>
      <c r="D24" s="372" t="s">
        <v>17</v>
      </c>
      <c r="E24" s="375" t="s">
        <v>584</v>
      </c>
      <c r="F24" s="374">
        <v>0.12</v>
      </c>
      <c r="G24" s="341"/>
      <c r="H24" s="341"/>
      <c r="I24" s="341"/>
      <c r="J24" s="341"/>
      <c r="K24" s="341"/>
      <c r="L24" s="341"/>
      <c r="M24" s="341"/>
    </row>
    <row r="25" spans="1:13" ht="25.5">
      <c r="A25" s="372" t="s">
        <v>16</v>
      </c>
      <c r="B25" s="373">
        <v>0.2</v>
      </c>
      <c r="C25" s="372" t="s">
        <v>8</v>
      </c>
      <c r="D25" s="372" t="s">
        <v>19</v>
      </c>
      <c r="E25" s="375" t="s">
        <v>584</v>
      </c>
      <c r="F25" s="374">
        <v>0.2</v>
      </c>
      <c r="G25" s="341"/>
      <c r="H25" s="341"/>
      <c r="I25" s="341"/>
      <c r="J25" s="341"/>
      <c r="K25" s="341"/>
      <c r="L25" s="341"/>
      <c r="M25" s="341"/>
    </row>
    <row r="26" spans="1:13" ht="25.5">
      <c r="A26" s="372" t="s">
        <v>16</v>
      </c>
      <c r="B26" s="373">
        <v>0.1</v>
      </c>
      <c r="C26" s="372" t="s">
        <v>7</v>
      </c>
      <c r="D26" s="372" t="s">
        <v>17</v>
      </c>
      <c r="E26" s="375" t="s">
        <v>583</v>
      </c>
      <c r="F26" s="374">
        <v>0.1</v>
      </c>
      <c r="G26" s="341"/>
      <c r="H26" s="341"/>
      <c r="I26" s="341"/>
      <c r="J26" s="341"/>
      <c r="K26" s="341"/>
      <c r="L26" s="341"/>
      <c r="M26" s="341"/>
    </row>
    <row r="27" spans="1:13" ht="25.5" customHeight="1">
      <c r="A27" s="372" t="s">
        <v>16</v>
      </c>
      <c r="B27" s="373">
        <v>0.1</v>
      </c>
      <c r="C27" s="372" t="s">
        <v>8</v>
      </c>
      <c r="D27" s="372" t="s">
        <v>19</v>
      </c>
      <c r="E27" s="375" t="s">
        <v>583</v>
      </c>
      <c r="F27" s="374">
        <v>0.1</v>
      </c>
      <c r="G27" s="341"/>
      <c r="H27" s="341"/>
      <c r="I27" s="341"/>
      <c r="J27" s="341"/>
      <c r="K27" s="341"/>
      <c r="L27" s="341"/>
      <c r="M27" s="341"/>
    </row>
    <row r="28" spans="1:13">
      <c r="A28" s="22"/>
      <c r="B28" s="22"/>
      <c r="C28" s="23"/>
      <c r="D28" s="23"/>
      <c r="E28" s="23"/>
      <c r="F28" s="23"/>
    </row>
    <row r="29" spans="1:13">
      <c r="A29" s="22"/>
      <c r="B29" s="22"/>
      <c r="C29" s="23"/>
      <c r="D29" s="23"/>
      <c r="E29" s="23"/>
      <c r="F29" s="23"/>
    </row>
    <row r="30" spans="1:13">
      <c r="A30" s="22"/>
      <c r="B30" s="22"/>
      <c r="C30" s="23"/>
      <c r="D30" s="23"/>
      <c r="E30" s="23"/>
      <c r="F30" s="23"/>
    </row>
    <row r="31" spans="1:13">
      <c r="A31" s="22"/>
      <c r="B31" s="22"/>
      <c r="C31" s="23"/>
      <c r="D31" s="23"/>
      <c r="E31" s="23"/>
      <c r="F31" s="23"/>
    </row>
    <row r="32" spans="1:13">
      <c r="A32" s="22"/>
      <c r="B32" s="22"/>
      <c r="C32" s="23"/>
      <c r="D32" s="23"/>
      <c r="E32" s="23"/>
      <c r="F32" s="23"/>
    </row>
    <row r="33" spans="1:6">
      <c r="A33" s="22"/>
      <c r="B33" s="22"/>
      <c r="C33" s="23"/>
      <c r="D33" s="23"/>
      <c r="E33" s="23"/>
      <c r="F33" s="23"/>
    </row>
    <row r="34" spans="1:6">
      <c r="A34" s="22"/>
      <c r="B34" s="22"/>
      <c r="C34" s="23"/>
      <c r="D34" s="23"/>
      <c r="E34" s="23"/>
      <c r="F34" s="23"/>
    </row>
    <row r="35" spans="1:6">
      <c r="A35" s="22"/>
      <c r="B35" s="22"/>
      <c r="C35" s="23"/>
      <c r="D35" s="23"/>
      <c r="E35" s="23"/>
      <c r="F35" s="23"/>
    </row>
    <row r="36" spans="1:6">
      <c r="A36" s="22"/>
      <c r="B36" s="22"/>
      <c r="C36" s="23"/>
      <c r="D36" s="23"/>
      <c r="E36" s="23"/>
      <c r="F36" s="23"/>
    </row>
    <row r="37" spans="1:6">
      <c r="A37" s="22"/>
      <c r="B37" s="22"/>
      <c r="C37" s="23"/>
      <c r="D37" s="23"/>
      <c r="E37" s="23"/>
      <c r="F37" s="23"/>
    </row>
    <row r="38" spans="1:6">
      <c r="A38" s="22"/>
      <c r="B38" s="22"/>
      <c r="C38" s="23"/>
      <c r="D38" s="23"/>
      <c r="E38" s="23"/>
      <c r="F38" s="23"/>
    </row>
    <row r="39" spans="1:6">
      <c r="A39" s="22"/>
      <c r="B39" s="22"/>
      <c r="C39" s="23"/>
      <c r="D39" s="23"/>
      <c r="E39" s="23"/>
      <c r="F39" s="23"/>
    </row>
    <row r="40" spans="1:6">
      <c r="A40" s="22"/>
      <c r="B40" s="22"/>
      <c r="C40" s="23"/>
      <c r="D40" s="23"/>
      <c r="E40" s="23"/>
      <c r="F40" s="23"/>
    </row>
    <row r="41" spans="1:6">
      <c r="A41" s="22"/>
      <c r="B41" s="22"/>
      <c r="C41" s="23"/>
      <c r="D41" s="23"/>
      <c r="E41" s="23"/>
      <c r="F41" s="23"/>
    </row>
    <row r="42" spans="1:6">
      <c r="A42" s="22"/>
      <c r="B42" s="22"/>
      <c r="C42" s="23"/>
      <c r="D42" s="23"/>
      <c r="E42" s="23"/>
      <c r="F42" s="23"/>
    </row>
    <row r="43" spans="1:6">
      <c r="A43" s="22"/>
      <c r="B43" s="22"/>
      <c r="C43" s="23"/>
      <c r="D43" s="23"/>
      <c r="E43" s="23"/>
      <c r="F43" s="23"/>
    </row>
    <row r="44" spans="1:6">
      <c r="A44" s="22"/>
      <c r="B44" s="22"/>
      <c r="C44" s="23"/>
      <c r="D44" s="23"/>
      <c r="E44" s="23"/>
      <c r="F44" s="23"/>
    </row>
    <row r="45" spans="1:6">
      <c r="A45" s="22"/>
      <c r="B45" s="22"/>
      <c r="C45" s="23"/>
      <c r="D45" s="23"/>
      <c r="E45" s="23"/>
      <c r="F45" s="23"/>
    </row>
    <row r="46" spans="1:6">
      <c r="A46" s="22"/>
      <c r="B46" s="22"/>
      <c r="C46" s="23"/>
      <c r="D46" s="23"/>
      <c r="E46" s="23"/>
      <c r="F46" s="23"/>
    </row>
    <row r="47" spans="1:6">
      <c r="A47" s="22"/>
      <c r="B47" s="22"/>
      <c r="C47" s="23"/>
      <c r="D47" s="23"/>
      <c r="E47" s="23"/>
      <c r="F47" s="23"/>
    </row>
    <row r="48" spans="1:6">
      <c r="A48" s="22"/>
      <c r="B48" s="22"/>
      <c r="C48" s="23"/>
      <c r="D48" s="23"/>
      <c r="E48" s="23"/>
      <c r="F48" s="23"/>
    </row>
    <row r="49" spans="1:6">
      <c r="A49" s="22"/>
      <c r="B49" s="22"/>
      <c r="C49" s="23"/>
      <c r="D49" s="23"/>
      <c r="E49" s="23"/>
      <c r="F49" s="23"/>
    </row>
    <row r="50" spans="1:6">
      <c r="A50" s="338" t="s">
        <v>585</v>
      </c>
      <c r="B50" s="172"/>
      <c r="C50" s="172"/>
      <c r="D50" s="172"/>
      <c r="E50" s="172"/>
      <c r="F50" s="172"/>
    </row>
  </sheetData>
  <sheetProtection sheet="1" objects="1" scenarios="1" insertRows="0"/>
  <mergeCells count="20">
    <mergeCell ref="C17:G17"/>
    <mergeCell ref="A12:B12"/>
    <mergeCell ref="A20:F21"/>
    <mergeCell ref="A13:B13"/>
    <mergeCell ref="A14:B14"/>
    <mergeCell ref="A15:B15"/>
    <mergeCell ref="A16:B16"/>
    <mergeCell ref="A17:B17"/>
    <mergeCell ref="C12:G12"/>
    <mergeCell ref="C13:G13"/>
    <mergeCell ref="C14:G14"/>
    <mergeCell ref="C15:G15"/>
    <mergeCell ref="C16:G16"/>
    <mergeCell ref="A10:G10"/>
    <mergeCell ref="A1:H1"/>
    <mergeCell ref="B7:M7"/>
    <mergeCell ref="B8:M8"/>
    <mergeCell ref="B5:M5"/>
    <mergeCell ref="B6:M6"/>
    <mergeCell ref="A3:G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4F8CC-550A-4955-AED9-8DB706A34386}">
  <dimension ref="A1:B29"/>
  <sheetViews>
    <sheetView workbookViewId="0">
      <selection activeCell="C7" sqref="C7"/>
    </sheetView>
  </sheetViews>
  <sheetFormatPr defaultRowHeight="12.75"/>
  <cols>
    <col min="1" max="1" width="19.5703125" customWidth="1"/>
    <col min="2" max="2" width="55" customWidth="1"/>
  </cols>
  <sheetData>
    <row r="1" spans="1:2" ht="39.75" customHeight="1" thickBot="1">
      <c r="A1" s="307" t="s">
        <v>613</v>
      </c>
      <c r="B1" s="308"/>
    </row>
    <row r="2" spans="1:2" ht="26.25" thickBot="1">
      <c r="A2" s="107" t="s">
        <v>538</v>
      </c>
      <c r="B2" s="106" t="s">
        <v>537</v>
      </c>
    </row>
    <row r="3" spans="1:2" ht="39" thickBot="1">
      <c r="A3" s="105" t="s">
        <v>536</v>
      </c>
      <c r="B3" s="104" t="s">
        <v>535</v>
      </c>
    </row>
    <row r="4" spans="1:2" ht="64.5" thickBot="1">
      <c r="A4" s="105" t="s">
        <v>101</v>
      </c>
      <c r="B4" s="104" t="s">
        <v>534</v>
      </c>
    </row>
    <row r="5" spans="1:2" ht="115.5" thickBot="1">
      <c r="A5" s="103" t="s">
        <v>533</v>
      </c>
      <c r="B5" s="94" t="s">
        <v>532</v>
      </c>
    </row>
    <row r="6" spans="1:2" s="48" customFormat="1" ht="167.25" customHeight="1" thickBot="1">
      <c r="A6" s="107" t="s">
        <v>539</v>
      </c>
      <c r="B6" s="106" t="s">
        <v>559</v>
      </c>
    </row>
    <row r="7" spans="1:2" s="48" customFormat="1" ht="64.5" thickBot="1">
      <c r="A7" s="105" t="s">
        <v>540</v>
      </c>
      <c r="B7" s="104" t="s">
        <v>541</v>
      </c>
    </row>
    <row r="8" spans="1:2" s="48" customFormat="1" ht="13.5" thickBot="1">
      <c r="A8" s="105" t="s">
        <v>542</v>
      </c>
      <c r="B8" s="104" t="s">
        <v>543</v>
      </c>
    </row>
    <row r="9" spans="1:2" s="48" customFormat="1" ht="26.25" thickBot="1">
      <c r="A9" s="105" t="s">
        <v>544</v>
      </c>
      <c r="B9" s="104" t="s">
        <v>545</v>
      </c>
    </row>
    <row r="10" spans="1:2" s="48" customFormat="1" ht="26.25" thickBot="1">
      <c r="A10" s="105" t="s">
        <v>48</v>
      </c>
      <c r="B10" s="101" t="s">
        <v>546</v>
      </c>
    </row>
    <row r="11" spans="1:2" ht="128.25" thickBot="1">
      <c r="A11" s="103" t="s">
        <v>531</v>
      </c>
      <c r="B11" s="94" t="s">
        <v>530</v>
      </c>
    </row>
    <row r="12" spans="1:2" ht="51.75" thickBot="1">
      <c r="A12" s="111" t="s">
        <v>563</v>
      </c>
      <c r="B12" s="112" t="s">
        <v>562</v>
      </c>
    </row>
    <row r="13" spans="1:2" ht="64.5" thickBot="1">
      <c r="A13" s="107" t="s">
        <v>547</v>
      </c>
      <c r="B13" s="106" t="s">
        <v>548</v>
      </c>
    </row>
    <row r="14" spans="1:2" s="48" customFormat="1" ht="26.25" thickBot="1">
      <c r="A14" s="105" t="s">
        <v>572</v>
      </c>
      <c r="B14" s="104" t="s">
        <v>571</v>
      </c>
    </row>
    <row r="15" spans="1:2" ht="39" thickBot="1">
      <c r="A15" s="107" t="s">
        <v>549</v>
      </c>
      <c r="B15" s="106" t="s">
        <v>550</v>
      </c>
    </row>
    <row r="16" spans="1:2" ht="39" thickBot="1">
      <c r="A16" s="105" t="s">
        <v>551</v>
      </c>
      <c r="B16" s="104" t="s">
        <v>552</v>
      </c>
    </row>
    <row r="17" spans="1:2" ht="51.75" thickBot="1">
      <c r="A17" s="99" t="s">
        <v>529</v>
      </c>
      <c r="B17" s="100" t="s">
        <v>528</v>
      </c>
    </row>
    <row r="18" spans="1:2" ht="64.5" thickBot="1">
      <c r="A18" s="96" t="s">
        <v>527</v>
      </c>
      <c r="B18" s="102" t="s">
        <v>586</v>
      </c>
    </row>
    <row r="19" spans="1:2" ht="51.75" thickBot="1">
      <c r="A19" s="105" t="s">
        <v>553</v>
      </c>
      <c r="B19" s="104" t="s">
        <v>554</v>
      </c>
    </row>
    <row r="20" spans="1:2" ht="39" thickBot="1">
      <c r="A20" s="105" t="s">
        <v>555</v>
      </c>
      <c r="B20" s="104" t="s">
        <v>556</v>
      </c>
    </row>
    <row r="21" spans="1:2" s="48" customFormat="1" ht="26.25" thickBot="1">
      <c r="A21" s="105" t="s">
        <v>612</v>
      </c>
      <c r="B21" s="104" t="s">
        <v>947</v>
      </c>
    </row>
    <row r="22" spans="1:2" s="48" customFormat="1" ht="51.75" thickBot="1">
      <c r="A22" s="96" t="s">
        <v>526</v>
      </c>
      <c r="B22" s="95" t="s">
        <v>525</v>
      </c>
    </row>
    <row r="23" spans="1:2" ht="64.5" thickBot="1">
      <c r="A23" s="99" t="s">
        <v>55</v>
      </c>
      <c r="B23" s="101" t="s">
        <v>524</v>
      </c>
    </row>
    <row r="24" spans="1:2" ht="102.75" thickBot="1">
      <c r="A24" s="99" t="s">
        <v>523</v>
      </c>
      <c r="B24" s="100" t="s">
        <v>522</v>
      </c>
    </row>
    <row r="25" spans="1:2" ht="26.25" thickBot="1">
      <c r="A25" s="105" t="s">
        <v>557</v>
      </c>
      <c r="B25" s="104" t="s">
        <v>558</v>
      </c>
    </row>
    <row r="26" spans="1:2" ht="77.25" thickBot="1">
      <c r="A26" s="99" t="s">
        <v>521</v>
      </c>
      <c r="B26" s="98" t="s">
        <v>520</v>
      </c>
    </row>
    <row r="27" spans="1:2" ht="51.75" thickBot="1">
      <c r="A27" s="97" t="s">
        <v>66</v>
      </c>
      <c r="B27" s="94" t="s">
        <v>519</v>
      </c>
    </row>
    <row r="28" spans="1:2" ht="166.5" thickBot="1">
      <c r="A28" s="94" t="s">
        <v>516</v>
      </c>
      <c r="B28" s="93" t="s">
        <v>515</v>
      </c>
    </row>
    <row r="29" spans="1:2" ht="39" thickBot="1">
      <c r="A29" s="96" t="s">
        <v>518</v>
      </c>
      <c r="B29" s="95" t="s">
        <v>517</v>
      </c>
    </row>
  </sheetData>
  <sheetProtection algorithmName="SHA-512" hashValue="oEfWAIUE0p9qhWiuGYF/9J3KlJN3KSNRAj0ksL5tLDbgmLqD5F5kBoHJFo4PdT6LlfQf/ZI1XLMJE0i+hqWijw==" saltValue="iYtKa4PLLbQ+CD8dwoLUXA==" spinCount="100000" sheet="1" objects="1" scenarios="1"/>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6E245-51C5-44CB-BE02-872AF1379E8E}">
  <sheetPr>
    <pageSetUpPr fitToPage="1"/>
  </sheetPr>
  <dimension ref="B2:N26"/>
  <sheetViews>
    <sheetView workbookViewId="0">
      <selection activeCell="B14" sqref="B14:N14"/>
    </sheetView>
  </sheetViews>
  <sheetFormatPr defaultRowHeight="12.75"/>
  <cols>
    <col min="1" max="16384" width="9.140625" style="135"/>
  </cols>
  <sheetData>
    <row r="2" spans="2:14" s="115" customFormat="1" ht="40.5" customHeight="1">
      <c r="B2" s="310" t="s">
        <v>602</v>
      </c>
      <c r="C2" s="310"/>
      <c r="D2" s="310"/>
      <c r="E2" s="310"/>
      <c r="F2" s="310"/>
      <c r="G2" s="310"/>
      <c r="H2" s="310"/>
      <c r="I2" s="310"/>
      <c r="J2" s="310"/>
      <c r="K2" s="310"/>
      <c r="L2" s="310"/>
      <c r="M2" s="310"/>
      <c r="N2" s="310"/>
    </row>
    <row r="3" spans="2:14" s="115" customFormat="1" ht="15.75">
      <c r="B3" s="134"/>
    </row>
    <row r="4" spans="2:14" s="115" customFormat="1" ht="117" customHeight="1">
      <c r="B4" s="311" t="s">
        <v>589</v>
      </c>
      <c r="C4" s="311"/>
      <c r="D4" s="311"/>
      <c r="E4" s="311"/>
      <c r="F4" s="311"/>
      <c r="G4" s="311"/>
      <c r="H4" s="311"/>
      <c r="I4" s="311"/>
      <c r="J4" s="311"/>
      <c r="K4" s="311"/>
      <c r="L4" s="311"/>
      <c r="M4" s="311"/>
      <c r="N4" s="311"/>
    </row>
    <row r="5" spans="2:14" s="115" customFormat="1" ht="15.75">
      <c r="B5" s="134"/>
    </row>
    <row r="6" spans="2:14" s="115" customFormat="1" ht="50.25" customHeight="1">
      <c r="B6" s="311" t="s">
        <v>590</v>
      </c>
      <c r="C6" s="311"/>
      <c r="D6" s="311"/>
      <c r="E6" s="311"/>
      <c r="F6" s="311"/>
      <c r="G6" s="311"/>
      <c r="H6" s="311"/>
      <c r="I6" s="311"/>
      <c r="J6" s="311"/>
      <c r="K6" s="311"/>
      <c r="L6" s="311"/>
      <c r="M6" s="311"/>
      <c r="N6" s="311"/>
    </row>
    <row r="7" spans="2:14" s="115" customFormat="1"/>
    <row r="8" spans="2:14" s="115" customFormat="1" ht="52.5" customHeight="1">
      <c r="B8" s="309" t="s">
        <v>591</v>
      </c>
      <c r="C8" s="309"/>
      <c r="D8" s="309"/>
      <c r="E8" s="309"/>
      <c r="F8" s="309"/>
      <c r="G8" s="309"/>
      <c r="H8" s="309"/>
      <c r="I8" s="309"/>
      <c r="J8" s="309"/>
      <c r="K8" s="309"/>
      <c r="L8" s="309"/>
      <c r="M8" s="309"/>
      <c r="N8" s="309"/>
    </row>
    <row r="9" spans="2:14" s="115" customFormat="1" ht="15.75">
      <c r="B9" s="127"/>
    </row>
    <row r="10" spans="2:14" s="115" customFormat="1" ht="53.25" customHeight="1">
      <c r="B10" s="309" t="s">
        <v>592</v>
      </c>
      <c r="C10" s="309"/>
      <c r="D10" s="309"/>
      <c r="E10" s="309"/>
      <c r="F10" s="309"/>
      <c r="G10" s="309"/>
      <c r="H10" s="309"/>
      <c r="I10" s="309"/>
      <c r="J10" s="309"/>
      <c r="K10" s="309"/>
      <c r="L10" s="309"/>
      <c r="M10" s="309"/>
      <c r="N10" s="309"/>
    </row>
    <row r="11" spans="2:14" s="115" customFormat="1" ht="15.75" customHeight="1"/>
    <row r="12" spans="2:14" s="115" customFormat="1" ht="33" customHeight="1">
      <c r="B12" s="309" t="s">
        <v>450</v>
      </c>
      <c r="C12" s="309"/>
      <c r="D12" s="309"/>
      <c r="E12" s="309"/>
      <c r="F12" s="309"/>
      <c r="G12" s="309"/>
      <c r="H12" s="309"/>
      <c r="I12" s="309"/>
      <c r="J12" s="309"/>
      <c r="K12" s="309"/>
      <c r="L12" s="309"/>
      <c r="M12" s="309"/>
      <c r="N12" s="309"/>
    </row>
    <row r="13" spans="2:14" s="115" customFormat="1"/>
    <row r="14" spans="2:14" s="115" customFormat="1" ht="86.25" customHeight="1">
      <c r="B14" s="309" t="s">
        <v>593</v>
      </c>
      <c r="C14" s="309"/>
      <c r="D14" s="309"/>
      <c r="E14" s="309"/>
      <c r="F14" s="309"/>
      <c r="G14" s="309"/>
      <c r="H14" s="309"/>
      <c r="I14" s="309"/>
      <c r="J14" s="309"/>
      <c r="K14" s="309"/>
      <c r="L14" s="309"/>
      <c r="M14" s="309"/>
      <c r="N14" s="309"/>
    </row>
    <row r="15" spans="2:14" s="115" customFormat="1" ht="15.75">
      <c r="B15" s="127"/>
    </row>
    <row r="16" spans="2:14" s="115" customFormat="1" ht="94.5" customHeight="1">
      <c r="B16" s="309" t="s">
        <v>594</v>
      </c>
      <c r="C16" s="309"/>
      <c r="D16" s="309"/>
      <c r="E16" s="309"/>
      <c r="F16" s="309"/>
      <c r="G16" s="309"/>
      <c r="H16" s="309"/>
      <c r="I16" s="309"/>
      <c r="J16" s="309"/>
      <c r="K16" s="309"/>
      <c r="L16" s="309"/>
      <c r="M16" s="309"/>
      <c r="N16" s="309"/>
    </row>
    <row r="17" spans="2:14" s="115" customFormat="1" ht="15.75">
      <c r="B17" s="127"/>
    </row>
    <row r="18" spans="2:14" s="115" customFormat="1" ht="50.25" customHeight="1">
      <c r="B18" s="309" t="s">
        <v>595</v>
      </c>
      <c r="C18" s="309"/>
      <c r="D18" s="309"/>
      <c r="E18" s="309"/>
      <c r="F18" s="309"/>
      <c r="G18" s="309"/>
      <c r="H18" s="309"/>
      <c r="I18" s="309"/>
      <c r="J18" s="309"/>
      <c r="K18" s="309"/>
      <c r="L18" s="309"/>
      <c r="M18" s="309"/>
      <c r="N18" s="309"/>
    </row>
    <row r="19" spans="2:14" s="115" customFormat="1" ht="15.75">
      <c r="B19" s="127"/>
    </row>
    <row r="20" spans="2:14" s="115" customFormat="1" ht="15.75">
      <c r="B20" s="309" t="s">
        <v>596</v>
      </c>
      <c r="C20" s="309"/>
      <c r="D20" s="309"/>
      <c r="E20" s="309"/>
      <c r="F20" s="309"/>
      <c r="G20" s="309"/>
      <c r="H20" s="309"/>
      <c r="I20" s="309"/>
      <c r="J20" s="309"/>
      <c r="K20" s="309"/>
      <c r="L20" s="309"/>
      <c r="M20" s="309"/>
      <c r="N20" s="309"/>
    </row>
    <row r="21" spans="2:14" s="115" customFormat="1" ht="15.75" customHeight="1"/>
    <row r="22" spans="2:14" s="115" customFormat="1" ht="206.25" customHeight="1">
      <c r="B22" s="309" t="s">
        <v>597</v>
      </c>
      <c r="C22" s="309"/>
      <c r="D22" s="309"/>
      <c r="E22" s="309"/>
      <c r="F22" s="309"/>
      <c r="G22" s="309"/>
      <c r="H22" s="309"/>
      <c r="I22" s="309"/>
      <c r="J22" s="309"/>
      <c r="K22" s="309"/>
      <c r="L22" s="309"/>
      <c r="M22" s="309"/>
      <c r="N22" s="309"/>
    </row>
    <row r="24" spans="2:14" s="115" customFormat="1" ht="320.25" customHeight="1">
      <c r="B24" s="313" t="s">
        <v>948</v>
      </c>
      <c r="C24" s="313"/>
      <c r="D24" s="313"/>
      <c r="E24" s="313"/>
      <c r="F24" s="313"/>
      <c r="G24" s="313"/>
      <c r="H24" s="313"/>
      <c r="I24" s="313"/>
      <c r="J24" s="313"/>
      <c r="K24" s="313"/>
      <c r="L24" s="313"/>
      <c r="M24" s="313"/>
      <c r="N24" s="313"/>
    </row>
    <row r="25" spans="2:14" s="115" customFormat="1"/>
    <row r="26" spans="2:14" s="115" customFormat="1" ht="385.5" customHeight="1">
      <c r="B26" s="312" t="s">
        <v>615</v>
      </c>
      <c r="C26" s="312"/>
      <c r="D26" s="312"/>
      <c r="E26" s="312"/>
      <c r="F26" s="312"/>
      <c r="G26" s="312"/>
      <c r="H26" s="312"/>
      <c r="I26" s="312"/>
      <c r="J26" s="312"/>
      <c r="K26" s="312"/>
      <c r="L26" s="312"/>
      <c r="M26" s="312"/>
      <c r="N26" s="312"/>
    </row>
  </sheetData>
  <sheetProtection algorithmName="SHA-512" hashValue="bzM3WoXOm4kDhwQy2DF0PMfUotE1Jxn73LYeoONWenj27FTcysbW15Cg9vz3ZmARN0N4F60GR8CBu5xIz/vYQw==" saltValue="MhMBVYLkJFKODVoecSf0lw==" spinCount="100000" sheet="1" objects="1" scenarios="1"/>
  <mergeCells count="13">
    <mergeCell ref="B26:N26"/>
    <mergeCell ref="B24:N24"/>
    <mergeCell ref="B14:N14"/>
    <mergeCell ref="B16:N16"/>
    <mergeCell ref="B18:N18"/>
    <mergeCell ref="B20:N20"/>
    <mergeCell ref="B22:N22"/>
    <mergeCell ref="B12:N12"/>
    <mergeCell ref="B2:N2"/>
    <mergeCell ref="B4:N4"/>
    <mergeCell ref="B6:N6"/>
    <mergeCell ref="B8:N8"/>
    <mergeCell ref="B10:N10"/>
  </mergeCells>
  <pageMargins left="0.7" right="0.7" top="0.75" bottom="0.75" header="0.3" footer="0.3"/>
  <pageSetup scale="7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8"/>
  <sheetViews>
    <sheetView zoomScale="70" zoomScaleNormal="70" workbookViewId="0">
      <selection activeCell="C27" sqref="C27"/>
    </sheetView>
  </sheetViews>
  <sheetFormatPr defaultColWidth="9.28515625" defaultRowHeight="12.75"/>
  <cols>
    <col min="1" max="1" width="10.28515625" style="43" customWidth="1"/>
    <col min="2" max="2" width="48.7109375" style="172" customWidth="1"/>
    <col min="3" max="3" width="29.42578125" style="172" customWidth="1"/>
    <col min="4" max="4" width="72" style="172" customWidth="1"/>
    <col min="5" max="5" width="15.85546875" style="172" customWidth="1"/>
    <col min="6" max="6" width="15.28515625" style="172" customWidth="1"/>
    <col min="7" max="7" width="19.28515625" style="172" customWidth="1"/>
    <col min="8" max="9" width="18.5703125" style="172" customWidth="1"/>
    <col min="10" max="10" width="23.42578125" style="17" customWidth="1"/>
    <col min="11" max="16384" width="9.28515625" style="16"/>
  </cols>
  <sheetData>
    <row r="1" spans="1:10" s="48" customFormat="1" ht="15.75">
      <c r="B1" s="171" t="s">
        <v>442</v>
      </c>
      <c r="C1" s="180"/>
      <c r="D1" s="180"/>
      <c r="E1" s="180"/>
      <c r="F1" s="181"/>
      <c r="G1" s="181"/>
      <c r="H1" s="181"/>
      <c r="I1" s="181"/>
      <c r="J1" s="2"/>
    </row>
    <row r="2" spans="1:10" s="48" customFormat="1" ht="15.75">
      <c r="B2" s="211" t="s">
        <v>950</v>
      </c>
      <c r="C2" s="180" t="str">
        <f>'Cover Page'!C5:E5</f>
        <v>[Insert Bidder Name]</v>
      </c>
      <c r="D2" s="180"/>
      <c r="E2" s="180"/>
      <c r="F2" s="181"/>
      <c r="G2" s="181"/>
      <c r="H2" s="181"/>
      <c r="I2" s="181"/>
      <c r="J2" s="2"/>
    </row>
    <row r="3" spans="1:10" ht="15.75">
      <c r="B3" s="190" t="s">
        <v>949</v>
      </c>
      <c r="C3" s="180"/>
      <c r="D3" s="180"/>
      <c r="E3" s="180"/>
      <c r="F3" s="181"/>
      <c r="G3" s="181"/>
      <c r="H3" s="181"/>
      <c r="I3" s="181"/>
      <c r="J3" s="2"/>
    </row>
    <row r="4" spans="1:10" ht="99" customHeight="1">
      <c r="A4" s="44" t="s">
        <v>36</v>
      </c>
      <c r="B4" s="175" t="s">
        <v>6</v>
      </c>
      <c r="C4" s="174" t="s">
        <v>455</v>
      </c>
      <c r="D4" s="175" t="s">
        <v>456</v>
      </c>
      <c r="E4" s="176" t="s">
        <v>4</v>
      </c>
      <c r="F4" s="174" t="s">
        <v>81</v>
      </c>
      <c r="G4" s="174" t="s">
        <v>46</v>
      </c>
      <c r="H4" s="177" t="s">
        <v>2</v>
      </c>
      <c r="I4" s="178" t="s">
        <v>20</v>
      </c>
      <c r="J4" s="1" t="s">
        <v>1</v>
      </c>
    </row>
    <row r="5" spans="1:10" ht="15.75">
      <c r="A5" s="45">
        <v>1</v>
      </c>
      <c r="B5" s="37"/>
      <c r="C5" s="37"/>
      <c r="D5" s="37"/>
      <c r="E5" s="37"/>
      <c r="F5" s="37"/>
      <c r="G5" s="37"/>
      <c r="H5" s="113"/>
      <c r="I5" s="182"/>
      <c r="J5" s="114">
        <f>H5*(1-I5)</f>
        <v>0</v>
      </c>
    </row>
    <row r="6" spans="1:10" ht="15.75">
      <c r="A6" s="45">
        <f t="shared" ref="A6:A17" si="0">SUM(A5+1)</f>
        <v>2</v>
      </c>
      <c r="B6" s="37"/>
      <c r="C6" s="37"/>
      <c r="D6" s="37"/>
      <c r="E6" s="37"/>
      <c r="F6" s="37"/>
      <c r="G6" s="37"/>
      <c r="H6" s="113"/>
      <c r="I6" s="182"/>
      <c r="J6" s="114">
        <f t="shared" ref="J6:J17" si="1">H6*(1-I6)</f>
        <v>0</v>
      </c>
    </row>
    <row r="7" spans="1:10" ht="15.75">
      <c r="A7" s="45">
        <f t="shared" si="0"/>
        <v>3</v>
      </c>
      <c r="B7" s="37"/>
      <c r="C7" s="37"/>
      <c r="D7" s="37"/>
      <c r="E7" s="37"/>
      <c r="F7" s="37"/>
      <c r="G7" s="37"/>
      <c r="H7" s="113"/>
      <c r="I7" s="182"/>
      <c r="J7" s="114">
        <f t="shared" si="1"/>
        <v>0</v>
      </c>
    </row>
    <row r="8" spans="1:10" ht="15.75">
      <c r="A8" s="45">
        <f t="shared" si="0"/>
        <v>4</v>
      </c>
      <c r="B8" s="37"/>
      <c r="C8" s="37"/>
      <c r="D8" s="37"/>
      <c r="E8" s="37"/>
      <c r="F8" s="37"/>
      <c r="G8" s="37"/>
      <c r="H8" s="113"/>
      <c r="I8" s="182"/>
      <c r="J8" s="114">
        <f t="shared" si="1"/>
        <v>0</v>
      </c>
    </row>
    <row r="9" spans="1:10" ht="15.75">
      <c r="A9" s="45">
        <f t="shared" si="0"/>
        <v>5</v>
      </c>
      <c r="B9" s="37"/>
      <c r="C9" s="37"/>
      <c r="D9" s="37"/>
      <c r="E9" s="37"/>
      <c r="F9" s="37"/>
      <c r="G9" s="37"/>
      <c r="H9" s="113"/>
      <c r="I9" s="182"/>
      <c r="J9" s="114">
        <f t="shared" si="1"/>
        <v>0</v>
      </c>
    </row>
    <row r="10" spans="1:10" ht="15.75">
      <c r="A10" s="45">
        <f t="shared" si="0"/>
        <v>6</v>
      </c>
      <c r="B10" s="37"/>
      <c r="C10" s="37"/>
      <c r="D10" s="37"/>
      <c r="E10" s="37"/>
      <c r="F10" s="37"/>
      <c r="G10" s="37"/>
      <c r="H10" s="113"/>
      <c r="I10" s="182"/>
      <c r="J10" s="114">
        <f t="shared" si="1"/>
        <v>0</v>
      </c>
    </row>
    <row r="11" spans="1:10" ht="15.75">
      <c r="A11" s="45">
        <f t="shared" si="0"/>
        <v>7</v>
      </c>
      <c r="B11" s="37"/>
      <c r="C11" s="37"/>
      <c r="D11" s="37"/>
      <c r="E11" s="37"/>
      <c r="F11" s="37"/>
      <c r="G11" s="37"/>
      <c r="H11" s="113"/>
      <c r="I11" s="182"/>
      <c r="J11" s="114">
        <f t="shared" si="1"/>
        <v>0</v>
      </c>
    </row>
    <row r="12" spans="1:10" ht="15.75">
      <c r="A12" s="45">
        <f t="shared" si="0"/>
        <v>8</v>
      </c>
      <c r="B12" s="37"/>
      <c r="C12" s="37"/>
      <c r="D12" s="37"/>
      <c r="E12" s="37"/>
      <c r="F12" s="37"/>
      <c r="G12" s="37"/>
      <c r="H12" s="113"/>
      <c r="I12" s="182"/>
      <c r="J12" s="114">
        <f t="shared" si="1"/>
        <v>0</v>
      </c>
    </row>
    <row r="13" spans="1:10" ht="15.75">
      <c r="A13" s="45">
        <f t="shared" si="0"/>
        <v>9</v>
      </c>
      <c r="B13" s="37"/>
      <c r="C13" s="37"/>
      <c r="D13" s="37"/>
      <c r="E13" s="37"/>
      <c r="F13" s="37"/>
      <c r="G13" s="37"/>
      <c r="H13" s="113"/>
      <c r="I13" s="182"/>
      <c r="J13" s="114">
        <f t="shared" si="1"/>
        <v>0</v>
      </c>
    </row>
    <row r="14" spans="1:10" ht="15.75">
      <c r="A14" s="45">
        <f t="shared" si="0"/>
        <v>10</v>
      </c>
      <c r="B14" s="37"/>
      <c r="C14" s="37"/>
      <c r="D14" s="37"/>
      <c r="E14" s="37"/>
      <c r="F14" s="37"/>
      <c r="G14" s="37"/>
      <c r="H14" s="113"/>
      <c r="I14" s="182"/>
      <c r="J14" s="114">
        <f t="shared" si="1"/>
        <v>0</v>
      </c>
    </row>
    <row r="15" spans="1:10" ht="15.75">
      <c r="A15" s="45">
        <f>SUM(A14+1)</f>
        <v>11</v>
      </c>
      <c r="B15" s="37"/>
      <c r="C15" s="37"/>
      <c r="D15" s="37"/>
      <c r="E15" s="37"/>
      <c r="F15" s="37"/>
      <c r="G15" s="37"/>
      <c r="H15" s="113"/>
      <c r="I15" s="182"/>
      <c r="J15" s="114">
        <f t="shared" si="1"/>
        <v>0</v>
      </c>
    </row>
    <row r="16" spans="1:10" ht="15.75">
      <c r="A16" s="45">
        <f t="shared" si="0"/>
        <v>12</v>
      </c>
      <c r="B16" s="37"/>
      <c r="C16" s="37"/>
      <c r="D16" s="37"/>
      <c r="E16" s="37"/>
      <c r="F16" s="37"/>
      <c r="G16" s="37"/>
      <c r="H16" s="113"/>
      <c r="I16" s="182"/>
      <c r="J16" s="114">
        <f t="shared" si="1"/>
        <v>0</v>
      </c>
    </row>
    <row r="17" spans="1:10" ht="15.75">
      <c r="A17" s="45">
        <f t="shared" si="0"/>
        <v>13</v>
      </c>
      <c r="B17" s="37"/>
      <c r="C17" s="37"/>
      <c r="D17" s="37"/>
      <c r="E17" s="37"/>
      <c r="F17" s="37"/>
      <c r="G17" s="37"/>
      <c r="H17" s="113"/>
      <c r="I17" s="210"/>
      <c r="J17" s="334">
        <f t="shared" si="1"/>
        <v>0</v>
      </c>
    </row>
    <row r="18" spans="1:10" ht="15.75">
      <c r="B18" s="183" t="s">
        <v>3</v>
      </c>
      <c r="C18" s="184"/>
      <c r="D18" s="184"/>
      <c r="E18" s="184"/>
      <c r="F18" s="184"/>
      <c r="G18" s="184"/>
      <c r="H18" s="209"/>
      <c r="I18" s="184"/>
      <c r="J18" s="12"/>
    </row>
  </sheetData>
  <sheetProtection insertRows="0" selectLockedCells="1"/>
  <pageMargins left="0.7" right="0.7" top="0.75" bottom="0.75" header="0.3" footer="0.3"/>
  <pageSetup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FE0A-CC94-4B12-934B-C74759907008}">
  <dimension ref="B2:N20"/>
  <sheetViews>
    <sheetView workbookViewId="0">
      <selection activeCell="B14" sqref="B14:N14"/>
    </sheetView>
  </sheetViews>
  <sheetFormatPr defaultRowHeight="12.75"/>
  <cols>
    <col min="1" max="16384" width="9.140625" style="135"/>
  </cols>
  <sheetData>
    <row r="2" spans="2:14" s="115" customFormat="1" ht="81" customHeight="1">
      <c r="B2" s="318" t="s">
        <v>603</v>
      </c>
      <c r="C2" s="318"/>
      <c r="D2" s="318"/>
      <c r="E2" s="318"/>
      <c r="F2" s="318"/>
      <c r="G2" s="318"/>
      <c r="H2" s="318"/>
      <c r="I2" s="318"/>
      <c r="J2" s="318"/>
      <c r="K2" s="318"/>
      <c r="L2" s="318"/>
      <c r="M2" s="318"/>
      <c r="N2" s="318"/>
    </row>
    <row r="3" spans="2:14" s="121" customFormat="1" ht="14.25">
      <c r="B3" s="136"/>
      <c r="C3" s="136"/>
      <c r="D3" s="136"/>
      <c r="E3" s="136"/>
      <c r="F3" s="136"/>
      <c r="G3" s="136"/>
      <c r="H3" s="136"/>
      <c r="I3" s="136"/>
      <c r="J3" s="136"/>
      <c r="K3" s="136"/>
    </row>
    <row r="4" spans="2:14" s="115" customFormat="1" ht="118.5" customHeight="1">
      <c r="B4" s="319" t="s">
        <v>619</v>
      </c>
      <c r="C4" s="319"/>
      <c r="D4" s="319"/>
      <c r="E4" s="319"/>
      <c r="F4" s="319"/>
      <c r="G4" s="319"/>
      <c r="H4" s="319"/>
      <c r="I4" s="319"/>
      <c r="J4" s="319"/>
      <c r="K4" s="319"/>
      <c r="L4" s="319"/>
      <c r="M4" s="319"/>
      <c r="N4" s="319"/>
    </row>
    <row r="5" spans="2:14" s="124" customFormat="1" ht="14.25">
      <c r="B5" s="136"/>
      <c r="C5" s="136"/>
      <c r="D5" s="136"/>
      <c r="E5" s="136"/>
      <c r="F5" s="136"/>
      <c r="G5" s="136"/>
      <c r="H5" s="136"/>
      <c r="I5" s="136"/>
      <c r="J5" s="136"/>
      <c r="K5" s="136"/>
    </row>
    <row r="6" spans="2:14" s="115" customFormat="1" ht="18.75" customHeight="1">
      <c r="B6" s="314" t="s">
        <v>381</v>
      </c>
      <c r="C6" s="314"/>
      <c r="D6" s="314"/>
      <c r="E6" s="314"/>
      <c r="F6" s="314"/>
      <c r="G6" s="314"/>
      <c r="H6" s="314"/>
      <c r="I6" s="314"/>
      <c r="J6" s="314"/>
      <c r="K6" s="314"/>
      <c r="L6" s="314"/>
      <c r="M6" s="314"/>
      <c r="N6" s="314"/>
    </row>
    <row r="7" spans="2:14" s="121" customFormat="1" ht="15.75">
      <c r="B7" s="137"/>
    </row>
    <row r="8" spans="2:14" s="121" customFormat="1" ht="50.25" customHeight="1">
      <c r="B8" s="314" t="s">
        <v>598</v>
      </c>
      <c r="C8" s="314"/>
      <c r="D8" s="314"/>
      <c r="E8" s="314"/>
      <c r="F8" s="314"/>
      <c r="G8" s="314"/>
      <c r="H8" s="314"/>
      <c r="I8" s="314"/>
      <c r="J8" s="314"/>
      <c r="K8" s="314"/>
      <c r="L8" s="314"/>
      <c r="M8" s="314"/>
      <c r="N8" s="314"/>
    </row>
    <row r="9" spans="2:14" s="121" customFormat="1" ht="15.75">
      <c r="B9" s="137"/>
    </row>
    <row r="10" spans="2:14" s="121" customFormat="1" ht="21.75" customHeight="1">
      <c r="B10" s="320" t="s">
        <v>378</v>
      </c>
      <c r="C10" s="320"/>
      <c r="D10" s="320"/>
      <c r="E10" s="320"/>
      <c r="F10" s="320"/>
      <c r="G10" s="320"/>
      <c r="H10" s="320"/>
      <c r="I10" s="320"/>
      <c r="J10" s="320"/>
      <c r="K10" s="320"/>
      <c r="L10" s="320"/>
      <c r="M10" s="320"/>
      <c r="N10" s="320"/>
    </row>
    <row r="11" spans="2:14" s="121" customFormat="1" ht="15.75">
      <c r="B11" s="137"/>
    </row>
    <row r="12" spans="2:14" s="121" customFormat="1" ht="31.5" customHeight="1">
      <c r="B12" s="314" t="s">
        <v>617</v>
      </c>
      <c r="C12" s="314"/>
      <c r="D12" s="314"/>
      <c r="E12" s="314"/>
      <c r="F12" s="314"/>
      <c r="G12" s="314"/>
      <c r="H12" s="314"/>
      <c r="I12" s="314"/>
      <c r="J12" s="314"/>
      <c r="K12" s="314"/>
      <c r="L12" s="314"/>
      <c r="M12" s="314"/>
      <c r="N12" s="314"/>
    </row>
    <row r="13" spans="2:14" s="121" customFormat="1" ht="15.75">
      <c r="B13" s="137"/>
    </row>
    <row r="14" spans="2:14" s="121" customFormat="1" ht="83.25" customHeight="1">
      <c r="B14" s="314" t="s">
        <v>604</v>
      </c>
      <c r="C14" s="314"/>
      <c r="D14" s="314"/>
      <c r="E14" s="314"/>
      <c r="F14" s="314"/>
      <c r="G14" s="314"/>
      <c r="H14" s="314"/>
      <c r="I14" s="314"/>
      <c r="J14" s="314"/>
      <c r="K14" s="314"/>
      <c r="L14" s="314"/>
      <c r="M14" s="314"/>
      <c r="N14" s="314"/>
    </row>
    <row r="15" spans="2:14" s="121" customFormat="1" ht="15.75">
      <c r="B15" s="137"/>
    </row>
    <row r="16" spans="2:14" s="121" customFormat="1" ht="64.5" customHeight="1">
      <c r="B16" s="315" t="s">
        <v>618</v>
      </c>
      <c r="C16" s="316"/>
      <c r="D16" s="316"/>
      <c r="E16" s="316"/>
      <c r="F16" s="316"/>
      <c r="G16" s="316"/>
      <c r="H16" s="316"/>
      <c r="I16" s="316"/>
      <c r="J16" s="316"/>
      <c r="K16" s="316"/>
      <c r="L16" s="316"/>
      <c r="M16" s="316"/>
      <c r="N16" s="317"/>
    </row>
    <row r="17" spans="2:14" s="121" customFormat="1" ht="15.75">
      <c r="B17" s="137"/>
    </row>
    <row r="18" spans="2:14" s="121" customFormat="1" ht="146.25" customHeight="1">
      <c r="B18" s="315" t="s">
        <v>616</v>
      </c>
      <c r="C18" s="316"/>
      <c r="D18" s="316"/>
      <c r="E18" s="316"/>
      <c r="F18" s="316"/>
      <c r="G18" s="316"/>
      <c r="H18" s="316"/>
      <c r="I18" s="316"/>
      <c r="J18" s="316"/>
      <c r="K18" s="316"/>
      <c r="L18" s="316"/>
      <c r="M18" s="316"/>
      <c r="N18" s="317"/>
    </row>
    <row r="19" spans="2:14" s="121" customFormat="1" ht="15.75">
      <c r="B19" s="137"/>
    </row>
    <row r="20" spans="2:14" s="121" customFormat="1" ht="51.75" customHeight="1">
      <c r="B20" s="315" t="s">
        <v>380</v>
      </c>
      <c r="C20" s="316"/>
      <c r="D20" s="316"/>
      <c r="E20" s="316"/>
      <c r="F20" s="316"/>
      <c r="G20" s="316"/>
      <c r="H20" s="316"/>
      <c r="I20" s="316"/>
      <c r="J20" s="316"/>
      <c r="K20" s="316"/>
      <c r="L20" s="316"/>
      <c r="M20" s="316"/>
      <c r="N20" s="317"/>
    </row>
  </sheetData>
  <sheetProtection algorithmName="SHA-512" hashValue="Bmod914xD3ekmFl9EITWHePEC8uvom9qj8zwbKw46JlPy908WVUmnHO7n1hMCmjuqzFqGzCn024cnGELj23W8A==" saltValue="tpxCsFZFcODEITG4J3wL5g==" spinCount="100000" sheet="1" objects="1" scenarios="1"/>
  <mergeCells count="10">
    <mergeCell ref="B14:N14"/>
    <mergeCell ref="B16:N16"/>
    <mergeCell ref="B18:N18"/>
    <mergeCell ref="B20:N20"/>
    <mergeCell ref="B2:N2"/>
    <mergeCell ref="B4:N4"/>
    <mergeCell ref="B6:N6"/>
    <mergeCell ref="B8:N8"/>
    <mergeCell ref="B10:N10"/>
    <mergeCell ref="B12:N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9698F-2F24-4382-BC89-39B8D51417E4}">
  <dimension ref="A1:I8"/>
  <sheetViews>
    <sheetView zoomScale="80" zoomScaleNormal="80" workbookViewId="0">
      <selection activeCell="D22" sqref="D22"/>
    </sheetView>
  </sheetViews>
  <sheetFormatPr defaultRowHeight="12.75"/>
  <cols>
    <col min="1" max="1" width="11.140625" style="48" customWidth="1"/>
    <col min="2" max="2" width="48.7109375" style="172" customWidth="1"/>
    <col min="3" max="3" width="29.42578125" style="172" customWidth="1"/>
    <col min="4" max="4" width="72" style="172" customWidth="1"/>
    <col min="5" max="5" width="19.140625" style="172" customWidth="1"/>
    <col min="6" max="6" width="22.140625" style="172" customWidth="1"/>
    <col min="7" max="7" width="11.85546875" style="172" customWidth="1"/>
    <col min="8" max="8" width="16.42578125" style="172" customWidth="1"/>
    <col min="9" max="9" width="19.85546875" style="172" customWidth="1"/>
  </cols>
  <sheetData>
    <row r="1" spans="1:9" ht="15.75">
      <c r="A1" s="341"/>
      <c r="B1" s="376" t="s">
        <v>420</v>
      </c>
      <c r="C1" s="341"/>
      <c r="D1" s="341"/>
      <c r="E1" s="341"/>
      <c r="F1" s="341"/>
      <c r="G1" s="341"/>
      <c r="H1" s="341"/>
      <c r="I1" s="341"/>
    </row>
    <row r="2" spans="1:9" s="48" customFormat="1" ht="15.75">
      <c r="A2" s="341"/>
      <c r="B2" s="377" t="s">
        <v>950</v>
      </c>
      <c r="C2" s="341" t="str">
        <f>'Cover Page'!C5:E5</f>
        <v>[Insert Bidder Name]</v>
      </c>
      <c r="D2" s="341"/>
      <c r="E2" s="341"/>
      <c r="F2" s="341"/>
      <c r="G2" s="341"/>
      <c r="H2" s="341"/>
      <c r="I2" s="341"/>
    </row>
    <row r="3" spans="1:9" ht="42">
      <c r="A3" s="378" t="s">
        <v>127</v>
      </c>
      <c r="B3" s="379" t="s">
        <v>128</v>
      </c>
      <c r="C3" s="378" t="s">
        <v>123</v>
      </c>
      <c r="D3" s="390" t="s">
        <v>129</v>
      </c>
      <c r="E3" s="380" t="s">
        <v>125</v>
      </c>
      <c r="F3" s="380" t="s">
        <v>124</v>
      </c>
      <c r="G3" s="381">
        <v>450</v>
      </c>
      <c r="H3" s="382" t="s">
        <v>126</v>
      </c>
      <c r="I3" s="383">
        <v>475</v>
      </c>
    </row>
    <row r="4" spans="1:9" ht="78.75" customHeight="1">
      <c r="A4" s="384" t="s">
        <v>36</v>
      </c>
      <c r="B4" s="385" t="s">
        <v>105</v>
      </c>
      <c r="C4" s="385" t="s">
        <v>455</v>
      </c>
      <c r="D4" s="386" t="s">
        <v>456</v>
      </c>
      <c r="E4" s="387" t="s">
        <v>4</v>
      </c>
      <c r="F4" s="385" t="s">
        <v>46</v>
      </c>
      <c r="G4" s="388" t="s">
        <v>1</v>
      </c>
      <c r="H4" s="389" t="s">
        <v>79</v>
      </c>
      <c r="I4" s="389" t="s">
        <v>375</v>
      </c>
    </row>
    <row r="5" spans="1:9" ht="15.75">
      <c r="A5" s="45">
        <v>1</v>
      </c>
      <c r="B5" s="179"/>
      <c r="C5" s="179"/>
      <c r="D5" s="179"/>
      <c r="E5" s="179"/>
      <c r="F5" s="179"/>
      <c r="G5" s="179"/>
      <c r="H5" s="179"/>
      <c r="I5" s="179"/>
    </row>
    <row r="6" spans="1:9" ht="15.75">
      <c r="A6" s="45">
        <f>SUM(A5+1)</f>
        <v>2</v>
      </c>
      <c r="B6" s="179"/>
      <c r="C6" s="179"/>
      <c r="D6" s="179"/>
      <c r="E6" s="179"/>
      <c r="F6" s="179"/>
      <c r="G6" s="179"/>
      <c r="H6" s="179"/>
      <c r="I6" s="179"/>
    </row>
    <row r="7" spans="1:9" ht="15.75">
      <c r="A7" s="45">
        <f>SUM(A6+1)</f>
        <v>3</v>
      </c>
      <c r="B7" s="179"/>
      <c r="C7" s="179"/>
      <c r="D7" s="179"/>
      <c r="E7" s="179"/>
      <c r="F7" s="179"/>
      <c r="G7" s="179"/>
      <c r="H7" s="179"/>
      <c r="I7" s="179"/>
    </row>
    <row r="8" spans="1:9" ht="15.75">
      <c r="A8" s="45">
        <f>SUM(A7+1)</f>
        <v>4</v>
      </c>
      <c r="B8" s="179"/>
      <c r="C8" s="179"/>
      <c r="D8" s="179"/>
      <c r="E8" s="179"/>
      <c r="F8" s="179"/>
      <c r="G8" s="179"/>
      <c r="H8" s="179"/>
      <c r="I8" s="179"/>
    </row>
  </sheetData>
  <pageMargins left="0.7" right="0.7" top="0.75" bottom="0.75" header="0.3" footer="0.3"/>
  <pageSetup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EC046-8462-4F83-B551-354C72085DBE}">
  <dimension ref="A2:N24"/>
  <sheetViews>
    <sheetView workbookViewId="0">
      <selection activeCell="B10" sqref="B10:N10"/>
    </sheetView>
  </sheetViews>
  <sheetFormatPr defaultRowHeight="12.75"/>
  <cols>
    <col min="1" max="16384" width="9.140625" style="135"/>
  </cols>
  <sheetData>
    <row r="2" spans="1:14" s="115" customFormat="1" ht="50.25" customHeight="1">
      <c r="B2" s="323" t="s">
        <v>599</v>
      </c>
      <c r="C2" s="323"/>
      <c r="D2" s="323"/>
      <c r="E2" s="323"/>
      <c r="F2" s="323"/>
      <c r="G2" s="323"/>
      <c r="H2" s="323"/>
      <c r="I2" s="323"/>
      <c r="J2" s="323"/>
      <c r="K2" s="323"/>
      <c r="L2" s="323"/>
      <c r="M2" s="323"/>
      <c r="N2" s="323"/>
    </row>
    <row r="3" spans="1:14" s="115" customFormat="1" ht="15.75">
      <c r="B3" s="138"/>
      <c r="C3" s="133"/>
      <c r="D3" s="133"/>
      <c r="E3" s="133"/>
      <c r="F3" s="133"/>
      <c r="G3" s="133"/>
      <c r="H3" s="133"/>
      <c r="I3" s="133"/>
      <c r="J3" s="133"/>
      <c r="K3" s="133"/>
    </row>
    <row r="4" spans="1:14" s="115" customFormat="1" ht="31.5" customHeight="1">
      <c r="B4" s="324" t="s">
        <v>620</v>
      </c>
      <c r="C4" s="325"/>
      <c r="D4" s="325"/>
      <c r="E4" s="325"/>
      <c r="F4" s="325"/>
      <c r="G4" s="325"/>
      <c r="H4" s="325"/>
      <c r="I4" s="325"/>
      <c r="J4" s="325"/>
      <c r="K4" s="325"/>
      <c r="L4" s="325"/>
      <c r="M4" s="325"/>
      <c r="N4" s="326"/>
    </row>
    <row r="5" spans="1:14" s="115" customFormat="1" ht="15.75">
      <c r="B5" s="138"/>
      <c r="C5" s="133"/>
      <c r="D5" s="133"/>
      <c r="E5" s="133"/>
      <c r="F5" s="133"/>
      <c r="G5" s="133"/>
      <c r="H5" s="133"/>
      <c r="I5" s="133"/>
      <c r="J5" s="133"/>
      <c r="K5" s="133"/>
    </row>
    <row r="6" spans="1:14" s="124" customFormat="1" ht="129.75" customHeight="1">
      <c r="A6" s="122" t="s">
        <v>5</v>
      </c>
      <c r="B6" s="322" t="s">
        <v>621</v>
      </c>
      <c r="C6" s="322"/>
      <c r="D6" s="322"/>
      <c r="E6" s="322"/>
      <c r="F6" s="322"/>
      <c r="G6" s="322"/>
      <c r="H6" s="322"/>
      <c r="I6" s="322"/>
      <c r="J6" s="322"/>
      <c r="K6" s="322"/>
      <c r="L6" s="322"/>
      <c r="M6" s="322"/>
      <c r="N6" s="322"/>
    </row>
    <row r="7" spans="1:14" s="124" customFormat="1" ht="15.75">
      <c r="A7" s="122"/>
      <c r="B7" s="123"/>
      <c r="C7" s="123"/>
      <c r="D7" s="123"/>
      <c r="E7" s="123"/>
      <c r="F7" s="123"/>
      <c r="G7" s="123"/>
      <c r="H7" s="123"/>
      <c r="I7" s="123"/>
      <c r="J7" s="123"/>
      <c r="K7" s="123"/>
    </row>
    <row r="8" spans="1:14" s="124" customFormat="1" ht="163.5" customHeight="1">
      <c r="A8" s="122"/>
      <c r="B8" s="322" t="s">
        <v>377</v>
      </c>
      <c r="C8" s="322"/>
      <c r="D8" s="322"/>
      <c r="E8" s="322"/>
      <c r="F8" s="322"/>
      <c r="G8" s="322"/>
      <c r="H8" s="322"/>
      <c r="I8" s="322"/>
      <c r="J8" s="322"/>
      <c r="K8" s="322"/>
      <c r="L8" s="322"/>
      <c r="M8" s="322"/>
      <c r="N8" s="322"/>
    </row>
    <row r="9" spans="1:14" s="124" customFormat="1" ht="15.75">
      <c r="A9" s="122"/>
      <c r="B9" s="123"/>
      <c r="C9" s="123"/>
      <c r="D9" s="123"/>
      <c r="E9" s="123"/>
      <c r="F9" s="123"/>
      <c r="G9" s="123"/>
      <c r="H9" s="123"/>
      <c r="I9" s="123"/>
      <c r="J9" s="123"/>
      <c r="K9" s="123"/>
    </row>
    <row r="10" spans="1:14" s="124" customFormat="1" ht="372" customHeight="1">
      <c r="A10" s="122"/>
      <c r="B10" s="322" t="s">
        <v>622</v>
      </c>
      <c r="C10" s="322"/>
      <c r="D10" s="322"/>
      <c r="E10" s="322"/>
      <c r="F10" s="322"/>
      <c r="G10" s="322"/>
      <c r="H10" s="322"/>
      <c r="I10" s="322"/>
      <c r="J10" s="322"/>
      <c r="K10" s="322"/>
      <c r="L10" s="322"/>
      <c r="M10" s="322"/>
      <c r="N10" s="322"/>
    </row>
    <row r="11" spans="1:14" s="124" customFormat="1" ht="15.75">
      <c r="A11" s="122"/>
      <c r="B11" s="123"/>
      <c r="C11" s="123"/>
      <c r="D11" s="123"/>
      <c r="E11" s="123"/>
      <c r="F11" s="123"/>
      <c r="G11" s="123"/>
      <c r="H11" s="123"/>
      <c r="I11" s="123"/>
      <c r="J11" s="123"/>
      <c r="K11" s="123"/>
    </row>
    <row r="12" spans="1:14" s="124" customFormat="1" ht="148.5" customHeight="1">
      <c r="A12" s="122"/>
      <c r="B12" s="322" t="s">
        <v>623</v>
      </c>
      <c r="C12" s="322"/>
      <c r="D12" s="322"/>
      <c r="E12" s="322"/>
      <c r="F12" s="322"/>
      <c r="G12" s="322"/>
      <c r="H12" s="322"/>
      <c r="I12" s="322"/>
      <c r="J12" s="322"/>
      <c r="K12" s="322"/>
      <c r="L12" s="322"/>
      <c r="M12" s="322"/>
      <c r="N12" s="322"/>
    </row>
    <row r="13" spans="1:14" s="124" customFormat="1" ht="15.75">
      <c r="A13" s="122"/>
      <c r="B13" s="123"/>
      <c r="C13" s="123"/>
      <c r="D13" s="123"/>
      <c r="E13" s="123"/>
      <c r="F13" s="123"/>
      <c r="G13" s="123"/>
      <c r="H13" s="123"/>
      <c r="I13" s="123"/>
      <c r="J13" s="123"/>
      <c r="K13" s="123"/>
    </row>
    <row r="14" spans="1:14" s="124" customFormat="1" ht="96.75" customHeight="1">
      <c r="A14" s="122"/>
      <c r="B14" s="322" t="s">
        <v>601</v>
      </c>
      <c r="C14" s="322"/>
      <c r="D14" s="322"/>
      <c r="E14" s="322"/>
      <c r="F14" s="322"/>
      <c r="G14" s="322"/>
      <c r="H14" s="322"/>
      <c r="I14" s="322"/>
      <c r="J14" s="322"/>
      <c r="K14" s="322"/>
      <c r="L14" s="322"/>
      <c r="M14" s="322"/>
      <c r="N14" s="322"/>
    </row>
    <row r="15" spans="1:14" s="124" customFormat="1" ht="15.75">
      <c r="A15" s="122"/>
      <c r="B15" s="123"/>
      <c r="C15" s="123"/>
      <c r="D15" s="123"/>
      <c r="E15" s="123"/>
      <c r="F15" s="123"/>
      <c r="G15" s="123"/>
      <c r="H15" s="123"/>
      <c r="I15" s="123"/>
      <c r="J15" s="123"/>
      <c r="K15" s="123"/>
    </row>
    <row r="16" spans="1:14" s="124" customFormat="1" ht="133.5" customHeight="1">
      <c r="A16" s="122"/>
      <c r="B16" s="327" t="s">
        <v>946</v>
      </c>
      <c r="C16" s="328"/>
      <c r="D16" s="328"/>
      <c r="E16" s="328"/>
      <c r="F16" s="328"/>
      <c r="G16" s="328"/>
      <c r="H16" s="328"/>
      <c r="I16" s="328"/>
      <c r="J16" s="328"/>
      <c r="K16" s="328"/>
      <c r="L16" s="328"/>
      <c r="M16" s="328"/>
      <c r="N16" s="329"/>
    </row>
    <row r="17" spans="1:14" s="124" customFormat="1" ht="15.75">
      <c r="A17" s="122"/>
      <c r="B17" s="123"/>
      <c r="C17" s="123"/>
      <c r="D17" s="123"/>
      <c r="E17" s="123"/>
      <c r="F17" s="123"/>
      <c r="G17" s="123"/>
      <c r="H17" s="123"/>
      <c r="I17" s="123"/>
      <c r="J17" s="123"/>
      <c r="K17" s="123"/>
    </row>
    <row r="18" spans="1:14" s="124" customFormat="1" ht="396.75" customHeight="1">
      <c r="A18" s="122"/>
      <c r="B18" s="330" t="s">
        <v>624</v>
      </c>
      <c r="C18" s="330"/>
      <c r="D18" s="330"/>
      <c r="E18" s="330"/>
      <c r="F18" s="330"/>
      <c r="G18" s="330"/>
      <c r="H18" s="330"/>
      <c r="I18" s="330"/>
      <c r="J18" s="330"/>
      <c r="K18" s="330"/>
      <c r="L18" s="330"/>
      <c r="M18" s="330"/>
      <c r="N18" s="330"/>
    </row>
    <row r="19" spans="1:14" s="124" customFormat="1" ht="15.75">
      <c r="A19" s="122"/>
      <c r="B19" s="123"/>
      <c r="C19" s="123"/>
      <c r="D19" s="123"/>
      <c r="E19" s="123"/>
      <c r="F19" s="123"/>
      <c r="G19" s="123"/>
      <c r="H19" s="123"/>
      <c r="I19" s="123"/>
      <c r="J19" s="123"/>
      <c r="K19" s="123"/>
    </row>
    <row r="20" spans="1:14" s="115" customFormat="1" ht="93" customHeight="1">
      <c r="B20" s="321" t="s">
        <v>625</v>
      </c>
      <c r="C20" s="321"/>
      <c r="D20" s="321"/>
      <c r="E20" s="321"/>
      <c r="F20" s="321"/>
      <c r="G20" s="321"/>
      <c r="H20" s="321"/>
      <c r="I20" s="321"/>
      <c r="J20" s="321"/>
      <c r="K20" s="321"/>
      <c r="L20" s="321"/>
      <c r="M20" s="321"/>
      <c r="N20" s="321"/>
    </row>
    <row r="21" spans="1:14" s="124" customFormat="1" ht="15.75">
      <c r="A21" s="122"/>
      <c r="B21" s="123"/>
      <c r="C21" s="123"/>
      <c r="D21" s="123"/>
      <c r="E21" s="123"/>
      <c r="F21" s="123"/>
      <c r="G21" s="123"/>
      <c r="H21" s="123"/>
      <c r="I21" s="123"/>
      <c r="J21" s="123"/>
      <c r="K21" s="123"/>
    </row>
    <row r="22" spans="1:14" s="124" customFormat="1" ht="119.25" customHeight="1">
      <c r="A22" s="122"/>
      <c r="B22" s="322" t="s">
        <v>627</v>
      </c>
      <c r="C22" s="322"/>
      <c r="D22" s="322"/>
      <c r="E22" s="322"/>
      <c r="F22" s="322"/>
      <c r="G22" s="322"/>
      <c r="H22" s="322"/>
      <c r="I22" s="322"/>
      <c r="J22" s="322"/>
      <c r="K22" s="322"/>
      <c r="L22" s="322"/>
      <c r="M22" s="322"/>
      <c r="N22" s="322"/>
    </row>
    <row r="23" spans="1:14" s="124" customFormat="1" ht="15.75">
      <c r="B23" s="139"/>
    </row>
    <row r="24" spans="1:14" s="115" customFormat="1" ht="19.5" customHeight="1">
      <c r="B24" s="321" t="s">
        <v>376</v>
      </c>
      <c r="C24" s="321"/>
      <c r="D24" s="321"/>
      <c r="E24" s="321"/>
      <c r="F24" s="321"/>
      <c r="G24" s="321"/>
      <c r="H24" s="321"/>
      <c r="I24" s="321"/>
      <c r="J24" s="321"/>
      <c r="K24" s="321"/>
      <c r="L24" s="321"/>
      <c r="M24" s="321"/>
      <c r="N24" s="321"/>
    </row>
  </sheetData>
  <sheetProtection algorithmName="SHA-512" hashValue="Ofr5HWERspE914a5UCftbZW7XLNKTEwZamp0QirP7Zu4e9fsS/gBZIY3Cp7mXPaaCHH3RO+k5c2XG79yDWI05Q==" saltValue="qnapvIXgRGQwopJ6XaMZ3Q==" spinCount="100000" sheet="1" objects="1" scenarios="1"/>
  <mergeCells count="12">
    <mergeCell ref="B24:N24"/>
    <mergeCell ref="B12:N12"/>
    <mergeCell ref="B2:N2"/>
    <mergeCell ref="B4:N4"/>
    <mergeCell ref="B6:N6"/>
    <mergeCell ref="B8:N8"/>
    <mergeCell ref="B10:N10"/>
    <mergeCell ref="B16:N16"/>
    <mergeCell ref="B18:N18"/>
    <mergeCell ref="B22:N22"/>
    <mergeCell ref="B20:N20"/>
    <mergeCell ref="B14:N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Cover Page</vt:lpstr>
      <vt:lpstr>Discount Table Comparison</vt:lpstr>
      <vt:lpstr>Definitions</vt:lpstr>
      <vt:lpstr>Equipment Pricing Instructions</vt:lpstr>
      <vt:lpstr>Equipment Pricing</vt:lpstr>
      <vt:lpstr>Custom Pricing Instructions</vt:lpstr>
      <vt:lpstr>Custom-Built Pricing</vt:lpstr>
      <vt:lpstr>Labor Rate Sheet Instructions</vt:lpstr>
      <vt:lpstr>Region 1 Labor Rates</vt:lpstr>
      <vt:lpstr>Region 2 Labor Rates</vt:lpstr>
      <vt:lpstr>Region 3 Labor Rates</vt:lpstr>
      <vt:lpstr>Region 4 Labor Rates</vt:lpstr>
      <vt:lpstr>Region 5 Labor Rates</vt:lpstr>
      <vt:lpstr>Region 6 Labor Rates</vt:lpstr>
      <vt:lpstr>Region 7 Labor Rates</vt:lpstr>
      <vt:lpstr>Region 8 Labor Rates</vt:lpstr>
      <vt:lpstr>Region 9 Labor Rates</vt:lpstr>
      <vt:lpstr>Subcontractor Utilization</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betterj</dc:creator>
  <cp:lastModifiedBy>DeCicco, Michael</cp:lastModifiedBy>
  <cp:lastPrinted>2019-01-24T14:47:43Z</cp:lastPrinted>
  <dcterms:created xsi:type="dcterms:W3CDTF">2008-04-30T14:04:58Z</dcterms:created>
  <dcterms:modified xsi:type="dcterms:W3CDTF">2019-02-08T20:34:10Z</dcterms:modified>
</cp:coreProperties>
</file>